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O:\01_SPORTÁGAK\Játékos sportverseny\2023-2024\elődöntő\eredmények\"/>
    </mc:Choice>
  </mc:AlternateContent>
  <xr:revisionPtr revIDLastSave="0" documentId="8_{132159D2-C75A-4BD6-ADA5-98C9C855672E}" xr6:coauthVersionLast="47" xr6:coauthVersionMax="47" xr10:uidLastSave="{00000000-0000-0000-0000-000000000000}"/>
  <bookViews>
    <workbookView xWindow="-108" yWindow="-108" windowWidth="23256" windowHeight="12720" tabRatio="500" activeTab="3" xr2:uid="{00000000-000D-0000-FFFF-FFFF00000000}"/>
  </bookViews>
  <sheets>
    <sheet name="Jegyzőkönyv" sheetId="1" r:id="rId1"/>
    <sheet name="Versenyszámok" sheetId="2" r:id="rId2"/>
    <sheet name="Nyomtatás" sheetId="3" r:id="rId3"/>
    <sheet name="Végeredmény" sheetId="4" r:id="rId4"/>
  </sheets>
  <definedNames>
    <definedName name="_xlnm.Print_Area" localSheetId="0">Jegyzőkönyv!$A$1:$AG$35</definedName>
    <definedName name="_xlnm.Print_Area" localSheetId="2">Nyomtatás!$A$1:$E$61</definedName>
    <definedName name="_xlnm.Print_Area" localSheetId="3">Végeredmény!$A$1:$C$9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" i="1" l="1"/>
  <c r="C28" i="1"/>
  <c r="H12" i="4"/>
  <c r="A13" i="4" s="1"/>
  <c r="G12" i="4"/>
  <c r="A12" i="4"/>
  <c r="H11" i="4"/>
  <c r="G11" i="4"/>
  <c r="H10" i="4"/>
  <c r="A11" i="4" s="1"/>
  <c r="G10" i="4"/>
  <c r="H9" i="4"/>
  <c r="A10" i="4" s="1"/>
  <c r="G9" i="4"/>
  <c r="H8" i="4"/>
  <c r="A9" i="4" s="1"/>
  <c r="G8" i="4"/>
  <c r="A8" i="4"/>
  <c r="H7" i="4"/>
  <c r="G7" i="4"/>
  <c r="H6" i="4"/>
  <c r="A7" i="4" s="1"/>
  <c r="G6" i="4"/>
  <c r="A6" i="4"/>
  <c r="H5" i="4"/>
  <c r="G5" i="4"/>
  <c r="H4" i="4"/>
  <c r="A5" i="4" s="1"/>
  <c r="G4" i="4"/>
  <c r="H3" i="4"/>
  <c r="A4" i="4" s="1"/>
  <c r="G3" i="4"/>
  <c r="H2" i="4"/>
  <c r="A3" i="4" s="1"/>
  <c r="G2" i="4"/>
  <c r="H1" i="4"/>
  <c r="A2" i="4" s="1"/>
  <c r="G1" i="4"/>
  <c r="K133" i="3"/>
  <c r="J133" i="3"/>
  <c r="I133" i="3"/>
  <c r="C58" i="3" s="1"/>
  <c r="H133" i="3"/>
  <c r="G133" i="3"/>
  <c r="F133" i="3"/>
  <c r="E133" i="3"/>
  <c r="D133" i="3"/>
  <c r="C133" i="3"/>
  <c r="B133" i="3"/>
  <c r="K132" i="3"/>
  <c r="J132" i="3"/>
  <c r="I132" i="3"/>
  <c r="H132" i="3"/>
  <c r="G132" i="3"/>
  <c r="F132" i="3"/>
  <c r="E132" i="3"/>
  <c r="D132" i="3"/>
  <c r="C132" i="3"/>
  <c r="B132" i="3"/>
  <c r="K131" i="3"/>
  <c r="J131" i="3"/>
  <c r="I131" i="3"/>
  <c r="C48" i="3" s="1"/>
  <c r="H131" i="3"/>
  <c r="G131" i="3"/>
  <c r="F131" i="3"/>
  <c r="E131" i="3"/>
  <c r="D131" i="3"/>
  <c r="C131" i="3"/>
  <c r="B131" i="3"/>
  <c r="K130" i="3"/>
  <c r="J130" i="3"/>
  <c r="I130" i="3"/>
  <c r="H130" i="3"/>
  <c r="G130" i="3"/>
  <c r="F130" i="3"/>
  <c r="E130" i="3"/>
  <c r="D130" i="3"/>
  <c r="C130" i="3"/>
  <c r="B130" i="3"/>
  <c r="K129" i="3"/>
  <c r="J129" i="3"/>
  <c r="I129" i="3"/>
  <c r="C38" i="3" s="1"/>
  <c r="H129" i="3"/>
  <c r="G129" i="3"/>
  <c r="F129" i="3"/>
  <c r="E129" i="3"/>
  <c r="D129" i="3"/>
  <c r="C129" i="3"/>
  <c r="B129" i="3"/>
  <c r="K128" i="3"/>
  <c r="J128" i="3"/>
  <c r="I128" i="3"/>
  <c r="H128" i="3"/>
  <c r="G128" i="3"/>
  <c r="F128" i="3"/>
  <c r="E128" i="3"/>
  <c r="D128" i="3"/>
  <c r="C128" i="3"/>
  <c r="B128" i="3"/>
  <c r="K127" i="3"/>
  <c r="J127" i="3"/>
  <c r="I127" i="3"/>
  <c r="C28" i="3" s="1"/>
  <c r="H127" i="3"/>
  <c r="G127" i="3"/>
  <c r="F127" i="3"/>
  <c r="E127" i="3"/>
  <c r="D127" i="3"/>
  <c r="C127" i="3"/>
  <c r="B127" i="3"/>
  <c r="K126" i="3"/>
  <c r="J126" i="3"/>
  <c r="I126" i="3"/>
  <c r="H126" i="3"/>
  <c r="G126" i="3"/>
  <c r="F126" i="3"/>
  <c r="E126" i="3"/>
  <c r="D126" i="3"/>
  <c r="C126" i="3"/>
  <c r="B126" i="3"/>
  <c r="K125" i="3"/>
  <c r="J125" i="3"/>
  <c r="I125" i="3"/>
  <c r="C18" i="3" s="1"/>
  <c r="H125" i="3"/>
  <c r="G125" i="3"/>
  <c r="F125" i="3"/>
  <c r="E125" i="3"/>
  <c r="D125" i="3"/>
  <c r="C125" i="3"/>
  <c r="B125" i="3"/>
  <c r="K124" i="3"/>
  <c r="J124" i="3"/>
  <c r="I124" i="3"/>
  <c r="H124" i="3"/>
  <c r="G124" i="3"/>
  <c r="F124" i="3"/>
  <c r="E124" i="3"/>
  <c r="D124" i="3"/>
  <c r="C124" i="3"/>
  <c r="B124" i="3"/>
  <c r="K123" i="3"/>
  <c r="J123" i="3"/>
  <c r="I123" i="3"/>
  <c r="C8" i="3" s="1"/>
  <c r="H123" i="3"/>
  <c r="G123" i="3"/>
  <c r="F123" i="3"/>
  <c r="E123" i="3"/>
  <c r="D123" i="3"/>
  <c r="C123" i="3"/>
  <c r="B123" i="3"/>
  <c r="K122" i="3"/>
  <c r="J122" i="3"/>
  <c r="I122" i="3"/>
  <c r="H122" i="3"/>
  <c r="G122" i="3"/>
  <c r="F122" i="3"/>
  <c r="E122" i="3"/>
  <c r="D122" i="3"/>
  <c r="C122" i="3"/>
  <c r="B122" i="3"/>
  <c r="K112" i="3"/>
  <c r="J112" i="3"/>
  <c r="I112" i="3"/>
  <c r="H112" i="3"/>
  <c r="G112" i="3"/>
  <c r="F112" i="3"/>
  <c r="E112" i="3"/>
  <c r="D112" i="3"/>
  <c r="C112" i="3"/>
  <c r="B112" i="3"/>
  <c r="K111" i="3"/>
  <c r="J111" i="3"/>
  <c r="I111" i="3"/>
  <c r="H111" i="3"/>
  <c r="G111" i="3"/>
  <c r="F111" i="3"/>
  <c r="E111" i="3"/>
  <c r="D111" i="3"/>
  <c r="C111" i="3"/>
  <c r="B111" i="3"/>
  <c r="K110" i="3"/>
  <c r="J110" i="3"/>
  <c r="I110" i="3"/>
  <c r="H110" i="3"/>
  <c r="G110" i="3"/>
  <c r="F110" i="3"/>
  <c r="E110" i="3"/>
  <c r="D110" i="3"/>
  <c r="C110" i="3"/>
  <c r="B110" i="3"/>
  <c r="K109" i="3"/>
  <c r="J109" i="3"/>
  <c r="I109" i="3"/>
  <c r="H109" i="3"/>
  <c r="G109" i="3"/>
  <c r="F109" i="3"/>
  <c r="E109" i="3"/>
  <c r="D109" i="3"/>
  <c r="C109" i="3"/>
  <c r="B109" i="3"/>
  <c r="K108" i="3"/>
  <c r="J108" i="3"/>
  <c r="I108" i="3"/>
  <c r="H108" i="3"/>
  <c r="G108" i="3"/>
  <c r="F108" i="3"/>
  <c r="E108" i="3"/>
  <c r="D108" i="3"/>
  <c r="C108" i="3"/>
  <c r="B108" i="3"/>
  <c r="K107" i="3"/>
  <c r="J107" i="3"/>
  <c r="I107" i="3"/>
  <c r="C32" i="3" s="1"/>
  <c r="H107" i="3"/>
  <c r="G107" i="3"/>
  <c r="F107" i="3"/>
  <c r="E107" i="3"/>
  <c r="D107" i="3"/>
  <c r="C107" i="3"/>
  <c r="B107" i="3"/>
  <c r="K106" i="3"/>
  <c r="J106" i="3"/>
  <c r="I106" i="3"/>
  <c r="C27" i="3" s="1"/>
  <c r="H106" i="3"/>
  <c r="G106" i="3"/>
  <c r="F106" i="3"/>
  <c r="E106" i="3"/>
  <c r="D106" i="3"/>
  <c r="C106" i="3"/>
  <c r="B106" i="3"/>
  <c r="K105" i="3"/>
  <c r="J105" i="3"/>
  <c r="I105" i="3"/>
  <c r="H105" i="3"/>
  <c r="G105" i="3"/>
  <c r="F105" i="3"/>
  <c r="E105" i="3"/>
  <c r="D105" i="3"/>
  <c r="C105" i="3"/>
  <c r="B105" i="3"/>
  <c r="K104" i="3"/>
  <c r="J104" i="3"/>
  <c r="I104" i="3"/>
  <c r="H104" i="3"/>
  <c r="G104" i="3"/>
  <c r="F104" i="3"/>
  <c r="E104" i="3"/>
  <c r="D104" i="3"/>
  <c r="C104" i="3"/>
  <c r="B104" i="3"/>
  <c r="K103" i="3"/>
  <c r="J103" i="3"/>
  <c r="I103" i="3"/>
  <c r="H103" i="3"/>
  <c r="G103" i="3"/>
  <c r="F103" i="3"/>
  <c r="E103" i="3"/>
  <c r="D103" i="3"/>
  <c r="C103" i="3"/>
  <c r="B103" i="3"/>
  <c r="K102" i="3"/>
  <c r="J102" i="3"/>
  <c r="I102" i="3"/>
  <c r="C7" i="3" s="1"/>
  <c r="H102" i="3"/>
  <c r="G102" i="3"/>
  <c r="F102" i="3"/>
  <c r="E102" i="3"/>
  <c r="D102" i="3"/>
  <c r="C102" i="3"/>
  <c r="B102" i="3"/>
  <c r="K101" i="3"/>
  <c r="J101" i="3"/>
  <c r="I101" i="3"/>
  <c r="H101" i="3"/>
  <c r="G101" i="3"/>
  <c r="F101" i="3"/>
  <c r="E101" i="3"/>
  <c r="D101" i="3"/>
  <c r="C101" i="3"/>
  <c r="B101" i="3"/>
  <c r="E57" i="3"/>
  <c r="C57" i="3"/>
  <c r="A57" i="3"/>
  <c r="C53" i="3"/>
  <c r="E52" i="3"/>
  <c r="C52" i="3"/>
  <c r="A52" i="3"/>
  <c r="E47" i="3"/>
  <c r="C47" i="3"/>
  <c r="A47" i="3"/>
  <c r="C43" i="3"/>
  <c r="E42" i="3"/>
  <c r="C42" i="3"/>
  <c r="A42" i="3"/>
  <c r="E37" i="3"/>
  <c r="C37" i="3"/>
  <c r="A37" i="3"/>
  <c r="C33" i="3"/>
  <c r="E32" i="3"/>
  <c r="A32" i="3"/>
  <c r="E27" i="3"/>
  <c r="A27" i="3"/>
  <c r="C23" i="3"/>
  <c r="E22" i="3"/>
  <c r="C22" i="3"/>
  <c r="A22" i="3"/>
  <c r="E17" i="3"/>
  <c r="C17" i="3"/>
  <c r="A17" i="3"/>
  <c r="C13" i="3"/>
  <c r="E12" i="3"/>
  <c r="C12" i="3"/>
  <c r="A12" i="3"/>
  <c r="E7" i="3"/>
  <c r="A7" i="3"/>
  <c r="C3" i="3"/>
  <c r="E2" i="3"/>
  <c r="C2" i="3"/>
  <c r="A2" i="3"/>
  <c r="E10" i="2"/>
  <c r="C10" i="2"/>
  <c r="E9" i="2"/>
  <c r="C9" i="2"/>
  <c r="E8" i="2"/>
  <c r="C8" i="2"/>
  <c r="C1" i="3" s="1"/>
  <c r="E7" i="2"/>
  <c r="V4" i="1" s="1"/>
  <c r="U90" i="1" s="1"/>
  <c r="C7" i="2"/>
  <c r="E6" i="2"/>
  <c r="C6" i="2"/>
  <c r="E5" i="2"/>
  <c r="C5" i="2"/>
  <c r="E4" i="2"/>
  <c r="C4" i="2"/>
  <c r="E3" i="2"/>
  <c r="J4" i="1" s="1"/>
  <c r="I90" i="1" s="1"/>
  <c r="C3" i="2"/>
  <c r="E2" i="2"/>
  <c r="C2" i="2"/>
  <c r="E1" i="2"/>
  <c r="C1" i="2"/>
  <c r="B90" i="1"/>
  <c r="AE65" i="1"/>
  <c r="K95" i="3" s="1"/>
  <c r="AD65" i="1"/>
  <c r="K151" i="3" s="1"/>
  <c r="AB65" i="1"/>
  <c r="J95" i="3" s="1"/>
  <c r="AA65" i="1"/>
  <c r="J151" i="3" s="1"/>
  <c r="Y65" i="1"/>
  <c r="I95" i="3" s="1"/>
  <c r="D61" i="3" s="1"/>
  <c r="X65" i="1"/>
  <c r="I151" i="3" s="1"/>
  <c r="V65" i="1"/>
  <c r="H95" i="3" s="1"/>
  <c r="U65" i="1"/>
  <c r="H151" i="3" s="1"/>
  <c r="S65" i="1"/>
  <c r="G95" i="3" s="1"/>
  <c r="R65" i="1"/>
  <c r="G151" i="3" s="1"/>
  <c r="P65" i="1"/>
  <c r="F95" i="3" s="1"/>
  <c r="O65" i="1"/>
  <c r="F151" i="3" s="1"/>
  <c r="M65" i="1"/>
  <c r="E95" i="3" s="1"/>
  <c r="L65" i="1"/>
  <c r="E151" i="3" s="1"/>
  <c r="J65" i="1"/>
  <c r="D95" i="3" s="1"/>
  <c r="I65" i="1"/>
  <c r="D151" i="3" s="1"/>
  <c r="G65" i="1"/>
  <c r="C95" i="3" s="1"/>
  <c r="F65" i="1"/>
  <c r="C151" i="3" s="1"/>
  <c r="C65" i="1"/>
  <c r="B151" i="3" s="1"/>
  <c r="AD64" i="1"/>
  <c r="K79" i="3" s="1"/>
  <c r="AA64" i="1"/>
  <c r="X64" i="1"/>
  <c r="U64" i="1"/>
  <c r="R64" i="1"/>
  <c r="O64" i="1"/>
  <c r="L64" i="1"/>
  <c r="E79" i="3" s="1"/>
  <c r="I64" i="1"/>
  <c r="F64" i="1"/>
  <c r="C79" i="3" s="1"/>
  <c r="C64" i="1"/>
  <c r="AD63" i="1"/>
  <c r="AD134" i="1" s="1"/>
  <c r="AA63" i="1"/>
  <c r="AA134" i="1" s="1"/>
  <c r="X63" i="1"/>
  <c r="X134" i="1" s="1"/>
  <c r="U63" i="1"/>
  <c r="U134" i="1" s="1"/>
  <c r="R63" i="1"/>
  <c r="R134" i="1" s="1"/>
  <c r="O63" i="1"/>
  <c r="O134" i="1" s="1"/>
  <c r="L63" i="1"/>
  <c r="L134" i="1" s="1"/>
  <c r="I63" i="1"/>
  <c r="I134" i="1" s="1"/>
  <c r="F63" i="1"/>
  <c r="F134" i="1" s="1"/>
  <c r="C63" i="1"/>
  <c r="C134" i="1" s="1"/>
  <c r="AF61" i="1"/>
  <c r="F12" i="4" s="1"/>
  <c r="AE60" i="1"/>
  <c r="AD60" i="1"/>
  <c r="K150" i="3" s="1"/>
  <c r="AB60" i="1"/>
  <c r="AA60" i="1"/>
  <c r="J150" i="3" s="1"/>
  <c r="Y60" i="1"/>
  <c r="X60" i="1"/>
  <c r="I150" i="3" s="1"/>
  <c r="V60" i="1"/>
  <c r="U60" i="1"/>
  <c r="H150" i="3" s="1"/>
  <c r="S60" i="1"/>
  <c r="R60" i="1"/>
  <c r="G150" i="3" s="1"/>
  <c r="P60" i="1"/>
  <c r="O60" i="1"/>
  <c r="F150" i="3" s="1"/>
  <c r="M60" i="1"/>
  <c r="L60" i="1"/>
  <c r="E150" i="3" s="1"/>
  <c r="J60" i="1"/>
  <c r="I60" i="1"/>
  <c r="D150" i="3" s="1"/>
  <c r="G60" i="1"/>
  <c r="F60" i="1"/>
  <c r="C150" i="3" s="1"/>
  <c r="C60" i="1"/>
  <c r="B150" i="3" s="1"/>
  <c r="AD59" i="1"/>
  <c r="AA59" i="1"/>
  <c r="AA102" i="1" s="1"/>
  <c r="X59" i="1"/>
  <c r="U59" i="1"/>
  <c r="R59" i="1"/>
  <c r="O59" i="1"/>
  <c r="O102" i="1" s="1"/>
  <c r="L59" i="1"/>
  <c r="I59" i="1"/>
  <c r="F59" i="1"/>
  <c r="C59" i="1"/>
  <c r="C102" i="1" s="1"/>
  <c r="AD58" i="1"/>
  <c r="AD133" i="1" s="1"/>
  <c r="AA58" i="1"/>
  <c r="AA133" i="1" s="1"/>
  <c r="X58" i="1"/>
  <c r="X133" i="1" s="1"/>
  <c r="U58" i="1"/>
  <c r="U133" i="1" s="1"/>
  <c r="R58" i="1"/>
  <c r="R133" i="1" s="1"/>
  <c r="O58" i="1"/>
  <c r="O133" i="1" s="1"/>
  <c r="L58" i="1"/>
  <c r="L133" i="1" s="1"/>
  <c r="I58" i="1"/>
  <c r="I133" i="1" s="1"/>
  <c r="F58" i="1"/>
  <c r="F133" i="1" s="1"/>
  <c r="C58" i="1"/>
  <c r="C133" i="1" s="1"/>
  <c r="AF56" i="1"/>
  <c r="F11" i="4" s="1"/>
  <c r="AE55" i="1"/>
  <c r="K93" i="3" s="1"/>
  <c r="AD55" i="1"/>
  <c r="K149" i="3" s="1"/>
  <c r="AB55" i="1"/>
  <c r="J93" i="3" s="1"/>
  <c r="AA55" i="1"/>
  <c r="J149" i="3" s="1"/>
  <c r="Y55" i="1"/>
  <c r="I93" i="3" s="1"/>
  <c r="D51" i="3" s="1"/>
  <c r="X55" i="1"/>
  <c r="I149" i="3" s="1"/>
  <c r="V55" i="1"/>
  <c r="H93" i="3" s="1"/>
  <c r="U55" i="1"/>
  <c r="H149" i="3" s="1"/>
  <c r="S55" i="1"/>
  <c r="G93" i="3" s="1"/>
  <c r="R55" i="1"/>
  <c r="G149" i="3" s="1"/>
  <c r="P55" i="1"/>
  <c r="F93" i="3" s="1"/>
  <c r="O55" i="1"/>
  <c r="F149" i="3" s="1"/>
  <c r="M55" i="1"/>
  <c r="E93" i="3" s="1"/>
  <c r="L55" i="1"/>
  <c r="E149" i="3" s="1"/>
  <c r="J55" i="1"/>
  <c r="D93" i="3" s="1"/>
  <c r="I55" i="1"/>
  <c r="D149" i="3" s="1"/>
  <c r="G55" i="1"/>
  <c r="C93" i="3" s="1"/>
  <c r="F55" i="1"/>
  <c r="C149" i="3" s="1"/>
  <c r="C55" i="1"/>
  <c r="B149" i="3" s="1"/>
  <c r="AD54" i="1"/>
  <c r="AA54" i="1"/>
  <c r="X54" i="1"/>
  <c r="U54" i="1"/>
  <c r="R54" i="1"/>
  <c r="R115" i="1" s="1"/>
  <c r="O54" i="1"/>
  <c r="L54" i="1"/>
  <c r="I54" i="1"/>
  <c r="F54" i="1"/>
  <c r="C54" i="1"/>
  <c r="B77" i="3" s="1"/>
  <c r="AD53" i="1"/>
  <c r="AD132" i="1" s="1"/>
  <c r="AA53" i="1"/>
  <c r="AA132" i="1" s="1"/>
  <c r="X53" i="1"/>
  <c r="X132" i="1" s="1"/>
  <c r="U53" i="1"/>
  <c r="U132" i="1" s="1"/>
  <c r="R53" i="1"/>
  <c r="R132" i="1" s="1"/>
  <c r="O53" i="1"/>
  <c r="O132" i="1" s="1"/>
  <c r="L53" i="1"/>
  <c r="L132" i="1" s="1"/>
  <c r="I53" i="1"/>
  <c r="I132" i="1" s="1"/>
  <c r="F53" i="1"/>
  <c r="F132" i="1" s="1"/>
  <c r="C53" i="1"/>
  <c r="C132" i="1" s="1"/>
  <c r="AF51" i="1"/>
  <c r="F10" i="4" s="1"/>
  <c r="AE50" i="1"/>
  <c r="K92" i="3" s="1"/>
  <c r="AD50" i="1"/>
  <c r="K148" i="3" s="1"/>
  <c r="AB50" i="1"/>
  <c r="J92" i="3" s="1"/>
  <c r="AA50" i="1"/>
  <c r="J148" i="3" s="1"/>
  <c r="Y50" i="1"/>
  <c r="I92" i="3" s="1"/>
  <c r="D46" i="3" s="1"/>
  <c r="X50" i="1"/>
  <c r="I148" i="3" s="1"/>
  <c r="V50" i="1"/>
  <c r="H92" i="3" s="1"/>
  <c r="U50" i="1"/>
  <c r="H148" i="3" s="1"/>
  <c r="S50" i="1"/>
  <c r="G92" i="3" s="1"/>
  <c r="R50" i="1"/>
  <c r="G148" i="3" s="1"/>
  <c r="P50" i="1"/>
  <c r="F92" i="3" s="1"/>
  <c r="O50" i="1"/>
  <c r="F148" i="3" s="1"/>
  <c r="M50" i="1"/>
  <c r="E92" i="3" s="1"/>
  <c r="L50" i="1"/>
  <c r="E148" i="3" s="1"/>
  <c r="J50" i="1"/>
  <c r="D92" i="3" s="1"/>
  <c r="I50" i="1"/>
  <c r="D148" i="3" s="1"/>
  <c r="G50" i="1"/>
  <c r="C92" i="3" s="1"/>
  <c r="F50" i="1"/>
  <c r="C148" i="3" s="1"/>
  <c r="C50" i="1"/>
  <c r="B148" i="3" s="1"/>
  <c r="AD49" i="1"/>
  <c r="AA49" i="1"/>
  <c r="AA100" i="1" s="1"/>
  <c r="X49" i="1"/>
  <c r="U49" i="1"/>
  <c r="H76" i="3" s="1"/>
  <c r="R49" i="1"/>
  <c r="R114" i="1" s="1"/>
  <c r="O49" i="1"/>
  <c r="O100" i="1" s="1"/>
  <c r="L49" i="1"/>
  <c r="I49" i="1"/>
  <c r="D76" i="3" s="1"/>
  <c r="F49" i="1"/>
  <c r="C49" i="1"/>
  <c r="B76" i="3" s="1"/>
  <c r="AD48" i="1"/>
  <c r="AA48" i="1"/>
  <c r="X48" i="1"/>
  <c r="U48" i="1"/>
  <c r="R48" i="1"/>
  <c r="O48" i="1"/>
  <c r="L48" i="1"/>
  <c r="I48" i="1"/>
  <c r="F48" i="1"/>
  <c r="C48" i="1"/>
  <c r="AF46" i="1"/>
  <c r="F9" i="4" s="1"/>
  <c r="AE45" i="1"/>
  <c r="K91" i="3" s="1"/>
  <c r="AD45" i="1"/>
  <c r="K147" i="3" s="1"/>
  <c r="AD44" i="1"/>
  <c r="AD43" i="1"/>
  <c r="AD130" i="1" s="1"/>
  <c r="AA43" i="1"/>
  <c r="AA130" i="1" s="1"/>
  <c r="X43" i="1"/>
  <c r="X130" i="1" s="1"/>
  <c r="U43" i="1"/>
  <c r="U130" i="1" s="1"/>
  <c r="R43" i="1"/>
  <c r="R130" i="1" s="1"/>
  <c r="O43" i="1"/>
  <c r="O130" i="1" s="1"/>
  <c r="L43" i="1"/>
  <c r="L130" i="1" s="1"/>
  <c r="I43" i="1"/>
  <c r="I130" i="1" s="1"/>
  <c r="F43" i="1"/>
  <c r="F130" i="1" s="1"/>
  <c r="C43" i="1"/>
  <c r="C130" i="1" s="1"/>
  <c r="AE40" i="1"/>
  <c r="K90" i="3" s="1"/>
  <c r="AD40" i="1"/>
  <c r="K146" i="3" s="1"/>
  <c r="AD39" i="1"/>
  <c r="AD38" i="1"/>
  <c r="AD129" i="1" s="1"/>
  <c r="AA38" i="1"/>
  <c r="AA129" i="1" s="1"/>
  <c r="X38" i="1"/>
  <c r="X129" i="1" s="1"/>
  <c r="U38" i="1"/>
  <c r="U129" i="1" s="1"/>
  <c r="R38" i="1"/>
  <c r="R129" i="1" s="1"/>
  <c r="O38" i="1"/>
  <c r="O129" i="1" s="1"/>
  <c r="L38" i="1"/>
  <c r="L129" i="1" s="1"/>
  <c r="I38" i="1"/>
  <c r="I129" i="1" s="1"/>
  <c r="F38" i="1"/>
  <c r="F129" i="1" s="1"/>
  <c r="C38" i="1"/>
  <c r="C129" i="1" s="1"/>
  <c r="AE35" i="1"/>
  <c r="AD35" i="1"/>
  <c r="K145" i="3" s="1"/>
  <c r="AD34" i="1"/>
  <c r="AD33" i="1"/>
  <c r="AD128" i="1" s="1"/>
  <c r="AA33" i="1"/>
  <c r="AA128" i="1" s="1"/>
  <c r="X33" i="1"/>
  <c r="X128" i="1" s="1"/>
  <c r="U33" i="1"/>
  <c r="U128" i="1" s="1"/>
  <c r="R33" i="1"/>
  <c r="R128" i="1" s="1"/>
  <c r="O33" i="1"/>
  <c r="O128" i="1" s="1"/>
  <c r="L33" i="1"/>
  <c r="L128" i="1" s="1"/>
  <c r="I33" i="1"/>
  <c r="I128" i="1" s="1"/>
  <c r="F33" i="1"/>
  <c r="F128" i="1" s="1"/>
  <c r="C33" i="1"/>
  <c r="C128" i="1" s="1"/>
  <c r="AE30" i="1"/>
  <c r="K88" i="3" s="1"/>
  <c r="AD30" i="1"/>
  <c r="K144" i="3" s="1"/>
  <c r="AD29" i="1"/>
  <c r="AD28" i="1"/>
  <c r="AD127" i="1" s="1"/>
  <c r="AA28" i="1"/>
  <c r="AA127" i="1" s="1"/>
  <c r="X28" i="1"/>
  <c r="X127" i="1" s="1"/>
  <c r="U28" i="1"/>
  <c r="U127" i="1" s="1"/>
  <c r="R28" i="1"/>
  <c r="R127" i="1" s="1"/>
  <c r="O28" i="1"/>
  <c r="O127" i="1" s="1"/>
  <c r="L28" i="1"/>
  <c r="L127" i="1" s="1"/>
  <c r="I28" i="1"/>
  <c r="I127" i="1" s="1"/>
  <c r="F28" i="1"/>
  <c r="F127" i="1" s="1"/>
  <c r="C127" i="1"/>
  <c r="AE25" i="1"/>
  <c r="K87" i="3" s="1"/>
  <c r="AD25" i="1"/>
  <c r="K143" i="3" s="1"/>
  <c r="AD24" i="1"/>
  <c r="AD23" i="1"/>
  <c r="AD126" i="1" s="1"/>
  <c r="AA23" i="1"/>
  <c r="AA126" i="1" s="1"/>
  <c r="X23" i="1"/>
  <c r="X126" i="1" s="1"/>
  <c r="U23" i="1"/>
  <c r="U126" i="1" s="1"/>
  <c r="R23" i="1"/>
  <c r="R126" i="1" s="1"/>
  <c r="O23" i="1"/>
  <c r="O126" i="1" s="1"/>
  <c r="L23" i="1"/>
  <c r="L126" i="1" s="1"/>
  <c r="I23" i="1"/>
  <c r="I126" i="1" s="1"/>
  <c r="F23" i="1"/>
  <c r="F126" i="1" s="1"/>
  <c r="C23" i="1"/>
  <c r="C126" i="1" s="1"/>
  <c r="AE20" i="1"/>
  <c r="AD20" i="1"/>
  <c r="K142" i="3" s="1"/>
  <c r="AD19" i="1"/>
  <c r="AD18" i="1"/>
  <c r="AD125" i="1" s="1"/>
  <c r="AA18" i="1"/>
  <c r="AA125" i="1" s="1"/>
  <c r="X18" i="1"/>
  <c r="X125" i="1" s="1"/>
  <c r="U18" i="1"/>
  <c r="U125" i="1" s="1"/>
  <c r="R18" i="1"/>
  <c r="R125" i="1" s="1"/>
  <c r="O18" i="1"/>
  <c r="O125" i="1" s="1"/>
  <c r="L18" i="1"/>
  <c r="L125" i="1" s="1"/>
  <c r="I18" i="1"/>
  <c r="I125" i="1" s="1"/>
  <c r="F18" i="1"/>
  <c r="F125" i="1" s="1"/>
  <c r="C18" i="1"/>
  <c r="C125" i="1" s="1"/>
  <c r="AE15" i="1"/>
  <c r="AD15" i="1"/>
  <c r="K141" i="3" s="1"/>
  <c r="AD14" i="1"/>
  <c r="AD13" i="1"/>
  <c r="AD124" i="1" s="1"/>
  <c r="AA13" i="1"/>
  <c r="AA124" i="1" s="1"/>
  <c r="X13" i="1"/>
  <c r="X124" i="1" s="1"/>
  <c r="U13" i="1"/>
  <c r="U124" i="1" s="1"/>
  <c r="R13" i="1"/>
  <c r="R124" i="1" s="1"/>
  <c r="O13" i="1"/>
  <c r="O124" i="1" s="1"/>
  <c r="L13" i="1"/>
  <c r="L124" i="1" s="1"/>
  <c r="I13" i="1"/>
  <c r="I124" i="1" s="1"/>
  <c r="F13" i="1"/>
  <c r="F124" i="1" s="1"/>
  <c r="C13" i="1"/>
  <c r="C124" i="1" s="1"/>
  <c r="AE10" i="1"/>
  <c r="K84" i="3" s="1"/>
  <c r="AD10" i="1"/>
  <c r="K140" i="3" s="1"/>
  <c r="AD9" i="1"/>
  <c r="AD8" i="1"/>
  <c r="AD123" i="1" s="1"/>
  <c r="AA8" i="1"/>
  <c r="AA123" i="1" s="1"/>
  <c r="X8" i="1"/>
  <c r="X123" i="1" s="1"/>
  <c r="U8" i="1"/>
  <c r="U123" i="1" s="1"/>
  <c r="R8" i="1"/>
  <c r="R123" i="1" s="1"/>
  <c r="O8" i="1"/>
  <c r="O123" i="1" s="1"/>
  <c r="L8" i="1"/>
  <c r="L123" i="1" s="1"/>
  <c r="I8" i="1"/>
  <c r="I123" i="1" s="1"/>
  <c r="F8" i="1"/>
  <c r="F123" i="1" s="1"/>
  <c r="C8" i="1"/>
  <c r="C123" i="1" s="1"/>
  <c r="AD5" i="1"/>
  <c r="AA5" i="1"/>
  <c r="X5" i="1"/>
  <c r="U5" i="1"/>
  <c r="R5" i="1"/>
  <c r="O5" i="1"/>
  <c r="L5" i="1"/>
  <c r="I5" i="1"/>
  <c r="F5" i="1"/>
  <c r="AE4" i="1"/>
  <c r="AD90" i="1" s="1"/>
  <c r="AB4" i="1"/>
  <c r="AA90" i="1" s="1"/>
  <c r="Y4" i="1"/>
  <c r="X90" i="1" s="1"/>
  <c r="S4" i="1"/>
  <c r="R90" i="1" s="1"/>
  <c r="P4" i="1"/>
  <c r="O90" i="1" s="1"/>
  <c r="M4" i="1"/>
  <c r="L90" i="1" s="1"/>
  <c r="G4" i="1"/>
  <c r="F90" i="1" s="1"/>
  <c r="D4" i="1"/>
  <c r="C90" i="1" s="1"/>
  <c r="C4" i="3" l="1"/>
  <c r="C9" i="3"/>
  <c r="C14" i="3"/>
  <c r="C19" i="3"/>
  <c r="C24" i="3"/>
  <c r="C29" i="3"/>
  <c r="C34" i="3"/>
  <c r="D60" i="1"/>
  <c r="B94" i="3" s="1"/>
  <c r="D55" i="1"/>
  <c r="B93" i="3" s="1"/>
  <c r="G134" i="1"/>
  <c r="AE130" i="1"/>
  <c r="M133" i="1"/>
  <c r="AE127" i="1"/>
  <c r="AE123" i="1"/>
  <c r="G126" i="1"/>
  <c r="F24" i="1" s="1"/>
  <c r="F109" i="1" s="1"/>
  <c r="AE126" i="1"/>
  <c r="D133" i="1"/>
  <c r="M134" i="1"/>
  <c r="J132" i="1"/>
  <c r="K68" i="3"/>
  <c r="AD106" i="1"/>
  <c r="P123" i="1"/>
  <c r="O9" i="1" s="1"/>
  <c r="F68" i="3" s="1"/>
  <c r="S123" i="1"/>
  <c r="R9" i="1" s="1"/>
  <c r="G68" i="3" s="1"/>
  <c r="Y125" i="1"/>
  <c r="X19" i="1" s="1"/>
  <c r="I70" i="3" s="1"/>
  <c r="C15" i="3" s="1"/>
  <c r="K70" i="3"/>
  <c r="AD108" i="1"/>
  <c r="V126" i="1"/>
  <c r="U24" i="1" s="1"/>
  <c r="H71" i="3" s="1"/>
  <c r="D128" i="1"/>
  <c r="C34" i="1" s="1"/>
  <c r="B73" i="3" s="1"/>
  <c r="K74" i="3"/>
  <c r="AD112" i="1"/>
  <c r="J130" i="1"/>
  <c r="I44" i="1" s="1"/>
  <c r="D75" i="3" s="1"/>
  <c r="C157" i="3"/>
  <c r="F131" i="1"/>
  <c r="G131" i="1" s="1"/>
  <c r="G157" i="3"/>
  <c r="R131" i="1"/>
  <c r="S131" i="1" s="1"/>
  <c r="K157" i="3"/>
  <c r="AD131" i="1"/>
  <c r="AE131" i="1" s="1"/>
  <c r="E76" i="3"/>
  <c r="L114" i="1"/>
  <c r="L100" i="1"/>
  <c r="I76" i="3"/>
  <c r="C45" i="3" s="1"/>
  <c r="X114" i="1"/>
  <c r="X100" i="1"/>
  <c r="D50" i="1"/>
  <c r="B92" i="3" s="1"/>
  <c r="D132" i="1"/>
  <c r="P132" i="1"/>
  <c r="AB132" i="1"/>
  <c r="D77" i="3"/>
  <c r="I115" i="1"/>
  <c r="H77" i="3"/>
  <c r="U115" i="1"/>
  <c r="C12" i="4"/>
  <c r="B12" i="4"/>
  <c r="Y133" i="1"/>
  <c r="C78" i="3"/>
  <c r="F116" i="1"/>
  <c r="F102" i="1"/>
  <c r="G78" i="3"/>
  <c r="R102" i="1"/>
  <c r="K78" i="3"/>
  <c r="AD116" i="1"/>
  <c r="AD102" i="1"/>
  <c r="C94" i="3"/>
  <c r="C86" i="3"/>
  <c r="E94" i="3"/>
  <c r="E86" i="3"/>
  <c r="G94" i="3"/>
  <c r="G86" i="3"/>
  <c r="I94" i="3"/>
  <c r="D56" i="3" s="1"/>
  <c r="I86" i="3"/>
  <c r="D16" i="3" s="1"/>
  <c r="K94" i="3"/>
  <c r="K86" i="3"/>
  <c r="J134" i="1"/>
  <c r="V134" i="1"/>
  <c r="B79" i="3"/>
  <c r="C117" i="1"/>
  <c r="F79" i="3"/>
  <c r="O117" i="1"/>
  <c r="J79" i="3"/>
  <c r="AA117" i="1"/>
  <c r="C100" i="1"/>
  <c r="I101" i="1"/>
  <c r="U101" i="1"/>
  <c r="I103" i="1"/>
  <c r="U103" i="1"/>
  <c r="C114" i="1"/>
  <c r="F117" i="1"/>
  <c r="V123" i="1"/>
  <c r="U9" i="1" s="1"/>
  <c r="H68" i="3" s="1"/>
  <c r="G124" i="1"/>
  <c r="F14" i="1" s="1"/>
  <c r="F107" i="1" s="1"/>
  <c r="AE124" i="1"/>
  <c r="Y126" i="1"/>
  <c r="X24" i="1" s="1"/>
  <c r="I71" i="3" s="1"/>
  <c r="C20" i="3" s="1"/>
  <c r="K71" i="3"/>
  <c r="AD109" i="1"/>
  <c r="V127" i="1"/>
  <c r="U29" i="1" s="1"/>
  <c r="H72" i="3" s="1"/>
  <c r="G128" i="1"/>
  <c r="F34" i="1" s="1"/>
  <c r="F97" i="1" s="1"/>
  <c r="AE128" i="1"/>
  <c r="Y130" i="1"/>
  <c r="X44" i="1" s="1"/>
  <c r="I75" i="3" s="1"/>
  <c r="C40" i="3" s="1"/>
  <c r="K75" i="3"/>
  <c r="AD113" i="1"/>
  <c r="AD99" i="1"/>
  <c r="D157" i="3"/>
  <c r="I131" i="1"/>
  <c r="J131" i="1" s="1"/>
  <c r="H157" i="3"/>
  <c r="U131" i="1"/>
  <c r="V131" i="1" s="1"/>
  <c r="F76" i="3"/>
  <c r="O114" i="1"/>
  <c r="J76" i="3"/>
  <c r="AA114" i="1"/>
  <c r="G132" i="1"/>
  <c r="S132" i="1"/>
  <c r="AE132" i="1"/>
  <c r="E77" i="3"/>
  <c r="L115" i="1"/>
  <c r="L103" i="1"/>
  <c r="L101" i="1"/>
  <c r="I77" i="3"/>
  <c r="X103" i="1"/>
  <c r="X101" i="1"/>
  <c r="P133" i="1"/>
  <c r="AB133" i="1"/>
  <c r="D78" i="3"/>
  <c r="I116" i="1"/>
  <c r="H78" i="3"/>
  <c r="U116" i="1"/>
  <c r="C13" i="4"/>
  <c r="B13" i="4"/>
  <c r="Y134" i="1"/>
  <c r="G79" i="3"/>
  <c r="R117" i="1"/>
  <c r="I99" i="1"/>
  <c r="U114" i="1"/>
  <c r="X115" i="1"/>
  <c r="L117" i="1"/>
  <c r="M123" i="1"/>
  <c r="L9" i="1" s="1"/>
  <c r="L106" i="1" s="1"/>
  <c r="J124" i="1"/>
  <c r="I14" i="1" s="1"/>
  <c r="D69" i="3" s="1"/>
  <c r="V124" i="1"/>
  <c r="U14" i="1" s="1"/>
  <c r="H69" i="3" s="1"/>
  <c r="G125" i="1"/>
  <c r="F19" i="1" s="1"/>
  <c r="F108" i="1" s="1"/>
  <c r="AE125" i="1"/>
  <c r="M127" i="1"/>
  <c r="L29" i="1" s="1"/>
  <c r="E72" i="3" s="1"/>
  <c r="K72" i="3"/>
  <c r="AD110" i="1"/>
  <c r="J128" i="1"/>
  <c r="I34" i="1" s="1"/>
  <c r="D73" i="3" s="1"/>
  <c r="V128" i="1"/>
  <c r="U34" i="1" s="1"/>
  <c r="H73" i="3" s="1"/>
  <c r="G129" i="1"/>
  <c r="F39" i="1" s="1"/>
  <c r="F112" i="1" s="1"/>
  <c r="AE129" i="1"/>
  <c r="C10" i="4"/>
  <c r="B10" i="4"/>
  <c r="E157" i="3"/>
  <c r="L131" i="1"/>
  <c r="M131" i="1" s="1"/>
  <c r="I157" i="3"/>
  <c r="X131" i="1"/>
  <c r="Y131" i="1" s="1"/>
  <c r="C76" i="3"/>
  <c r="F114" i="1"/>
  <c r="F100" i="1"/>
  <c r="G76" i="3"/>
  <c r="R100" i="1"/>
  <c r="K76" i="3"/>
  <c r="AD100" i="1"/>
  <c r="V132" i="1"/>
  <c r="F77" i="3"/>
  <c r="O115" i="1"/>
  <c r="J77" i="3"/>
  <c r="AA115" i="1"/>
  <c r="G133" i="1"/>
  <c r="S133" i="1"/>
  <c r="AE133" i="1"/>
  <c r="E78" i="3"/>
  <c r="L102" i="1"/>
  <c r="I78" i="3"/>
  <c r="C55" i="3" s="1"/>
  <c r="X116" i="1"/>
  <c r="X102" i="1"/>
  <c r="D94" i="3"/>
  <c r="D86" i="3"/>
  <c r="F94" i="3"/>
  <c r="F86" i="3"/>
  <c r="H94" i="3"/>
  <c r="H86" i="3"/>
  <c r="J94" i="3"/>
  <c r="J86" i="3"/>
  <c r="D134" i="1"/>
  <c r="P134" i="1"/>
  <c r="AB134" i="1"/>
  <c r="D79" i="3"/>
  <c r="I117" i="1"/>
  <c r="H79" i="3"/>
  <c r="U117" i="1"/>
  <c r="I100" i="1"/>
  <c r="U100" i="1"/>
  <c r="C101" i="1"/>
  <c r="O101" i="1"/>
  <c r="AA101" i="1"/>
  <c r="I102" i="1"/>
  <c r="U102" i="1"/>
  <c r="C103" i="1"/>
  <c r="O103" i="1"/>
  <c r="AA103" i="1"/>
  <c r="U110" i="1"/>
  <c r="I114" i="1"/>
  <c r="AD114" i="1"/>
  <c r="L116" i="1"/>
  <c r="AD117" i="1"/>
  <c r="D123" i="1"/>
  <c r="C9" i="1" s="1"/>
  <c r="B68" i="3" s="1"/>
  <c r="K69" i="3"/>
  <c r="AD107" i="1"/>
  <c r="V125" i="1"/>
  <c r="U19" i="1" s="1"/>
  <c r="H70" i="3" s="1"/>
  <c r="S126" i="1"/>
  <c r="R24" i="1" s="1"/>
  <c r="R109" i="1" s="1"/>
  <c r="D127" i="1"/>
  <c r="C29" i="1" s="1"/>
  <c r="B72" i="3" s="1"/>
  <c r="AB127" i="1"/>
  <c r="AA29" i="1" s="1"/>
  <c r="J72" i="3" s="1"/>
  <c r="M128" i="1"/>
  <c r="L34" i="1" s="1"/>
  <c r="E73" i="3" s="1"/>
  <c r="K73" i="3"/>
  <c r="AD111" i="1"/>
  <c r="K89" i="3"/>
  <c r="K85" i="3"/>
  <c r="J129" i="1"/>
  <c r="I39" i="1" s="1"/>
  <c r="D74" i="3" s="1"/>
  <c r="V129" i="1"/>
  <c r="U39" i="1" s="1"/>
  <c r="H74" i="3" s="1"/>
  <c r="S130" i="1"/>
  <c r="R44" i="1" s="1"/>
  <c r="G75" i="3" s="1"/>
  <c r="B157" i="3"/>
  <c r="C131" i="1"/>
  <c r="D131" i="1" s="1"/>
  <c r="F157" i="3"/>
  <c r="O131" i="1"/>
  <c r="P131" i="1" s="1"/>
  <c r="J157" i="3"/>
  <c r="AA131" i="1"/>
  <c r="AB131" i="1" s="1"/>
  <c r="C11" i="4"/>
  <c r="B11" i="4"/>
  <c r="M132" i="1"/>
  <c r="Y132" i="1"/>
  <c r="C77" i="3"/>
  <c r="F115" i="1"/>
  <c r="F103" i="1"/>
  <c r="F101" i="1"/>
  <c r="G77" i="3"/>
  <c r="R103" i="1"/>
  <c r="R101" i="1"/>
  <c r="K77" i="3"/>
  <c r="AD115" i="1"/>
  <c r="AE115" i="1" s="1"/>
  <c r="AD103" i="1"/>
  <c r="AD101" i="1"/>
  <c r="J133" i="1"/>
  <c r="V133" i="1"/>
  <c r="B78" i="3"/>
  <c r="C116" i="1"/>
  <c r="F78" i="3"/>
  <c r="O116" i="1"/>
  <c r="J78" i="3"/>
  <c r="AA116" i="1"/>
  <c r="S134" i="1"/>
  <c r="AE134" i="1"/>
  <c r="I79" i="3"/>
  <c r="C60" i="3" s="1"/>
  <c r="X117" i="1"/>
  <c r="D65" i="1"/>
  <c r="B95" i="3" s="1"/>
  <c r="AD92" i="1"/>
  <c r="AD93" i="1"/>
  <c r="AD94" i="1"/>
  <c r="R95" i="1"/>
  <c r="AD95" i="1"/>
  <c r="AE95" i="1" s="1"/>
  <c r="AD96" i="1"/>
  <c r="AD97" i="1"/>
  <c r="AD98" i="1"/>
  <c r="C115" i="1"/>
  <c r="R116" i="1"/>
  <c r="C50" i="3"/>
  <c r="C39" i="3"/>
  <c r="C44" i="3"/>
  <c r="C49" i="3"/>
  <c r="C54" i="3"/>
  <c r="C59" i="3"/>
  <c r="R92" i="1" l="1"/>
  <c r="X99" i="1"/>
  <c r="P127" i="1"/>
  <c r="O29" i="1" s="1"/>
  <c r="F72" i="3" s="1"/>
  <c r="I112" i="1"/>
  <c r="AB130" i="1"/>
  <c r="AA44" i="1" s="1"/>
  <c r="J75" i="3" s="1"/>
  <c r="AB126" i="1"/>
  <c r="AA24" i="1" s="1"/>
  <c r="J71" i="3" s="1"/>
  <c r="AB129" i="1"/>
  <c r="AA39" i="1" s="1"/>
  <c r="J74" i="3" s="1"/>
  <c r="J127" i="1"/>
  <c r="I29" i="1" s="1"/>
  <c r="D72" i="3" s="1"/>
  <c r="AB125" i="1"/>
  <c r="AA19" i="1" s="1"/>
  <c r="J70" i="3" s="1"/>
  <c r="Y129" i="1"/>
  <c r="X39" i="1" s="1"/>
  <c r="I74" i="3" s="1"/>
  <c r="C35" i="3" s="1"/>
  <c r="J126" i="1"/>
  <c r="I24" i="1" s="1"/>
  <c r="AB124" i="1"/>
  <c r="AA14" i="1" s="1"/>
  <c r="J69" i="3" s="1"/>
  <c r="J125" i="1"/>
  <c r="I19" i="1" s="1"/>
  <c r="Y124" i="1"/>
  <c r="X14" i="1" s="1"/>
  <c r="I69" i="3" s="1"/>
  <c r="C10" i="3" s="1"/>
  <c r="S128" i="1"/>
  <c r="R34" i="1" s="1"/>
  <c r="G130" i="1"/>
  <c r="F44" i="1" s="1"/>
  <c r="C75" i="3" s="1"/>
  <c r="L92" i="1"/>
  <c r="X113" i="1"/>
  <c r="P130" i="1"/>
  <c r="O44" i="1" s="1"/>
  <c r="F75" i="3" s="1"/>
  <c r="P126" i="1"/>
  <c r="O24" i="1" s="1"/>
  <c r="F71" i="3" s="1"/>
  <c r="R106" i="1"/>
  <c r="P129" i="1"/>
  <c r="O39" i="1" s="1"/>
  <c r="F74" i="3" s="1"/>
  <c r="P125" i="1"/>
  <c r="O19" i="1" s="1"/>
  <c r="F70" i="3" s="1"/>
  <c r="AB128" i="1"/>
  <c r="AA34" i="1" s="1"/>
  <c r="P124" i="1"/>
  <c r="O14" i="1" s="1"/>
  <c r="F69" i="3" s="1"/>
  <c r="M129" i="1"/>
  <c r="L39" i="1" s="1"/>
  <c r="Y123" i="1"/>
  <c r="X9" i="1" s="1"/>
  <c r="I68" i="3" s="1"/>
  <c r="C5" i="3" s="1"/>
  <c r="Y128" i="1"/>
  <c r="X34" i="1" s="1"/>
  <c r="S124" i="1"/>
  <c r="R14" i="1" s="1"/>
  <c r="M130" i="1"/>
  <c r="L44" i="1" s="1"/>
  <c r="AB123" i="1"/>
  <c r="AA9" i="1" s="1"/>
  <c r="J68" i="3" s="1"/>
  <c r="D130" i="1"/>
  <c r="C44" i="1" s="1"/>
  <c r="B75" i="3" s="1"/>
  <c r="D126" i="1"/>
  <c r="C24" i="1" s="1"/>
  <c r="B71" i="3" s="1"/>
  <c r="D129" i="1"/>
  <c r="C39" i="1" s="1"/>
  <c r="B74" i="3" s="1"/>
  <c r="D125" i="1"/>
  <c r="C19" i="1" s="1"/>
  <c r="B70" i="3" s="1"/>
  <c r="J123" i="1"/>
  <c r="I9" i="1" s="1"/>
  <c r="D68" i="3" s="1"/>
  <c r="I113" i="1"/>
  <c r="V130" i="1"/>
  <c r="U44" i="1" s="1"/>
  <c r="P128" i="1"/>
  <c r="O34" i="1" s="1"/>
  <c r="S127" i="1"/>
  <c r="R29" i="1" s="1"/>
  <c r="R110" i="1" s="1"/>
  <c r="D124" i="1"/>
  <c r="C14" i="1" s="1"/>
  <c r="B69" i="3" s="1"/>
  <c r="M124" i="1"/>
  <c r="L14" i="1" s="1"/>
  <c r="S129" i="1"/>
  <c r="R39" i="1" s="1"/>
  <c r="Y127" i="1"/>
  <c r="X29" i="1" s="1"/>
  <c r="G123" i="1"/>
  <c r="F9" i="1" s="1"/>
  <c r="C68" i="3" s="1"/>
  <c r="M126" i="1"/>
  <c r="L24" i="1" s="1"/>
  <c r="S125" i="1"/>
  <c r="R19" i="1" s="1"/>
  <c r="R108" i="1" s="1"/>
  <c r="G127" i="1"/>
  <c r="F29" i="1" s="1"/>
  <c r="F110" i="1" s="1"/>
  <c r="M125" i="1"/>
  <c r="L19" i="1" s="1"/>
  <c r="AA113" i="1"/>
  <c r="AA99" i="1"/>
  <c r="AA108" i="1"/>
  <c r="AA94" i="1"/>
  <c r="AA96" i="1"/>
  <c r="AA110" i="1"/>
  <c r="AA107" i="1"/>
  <c r="X107" i="1"/>
  <c r="X93" i="1"/>
  <c r="X92" i="1"/>
  <c r="X94" i="1"/>
  <c r="X108" i="1"/>
  <c r="X106" i="1"/>
  <c r="X98" i="1"/>
  <c r="X112" i="1"/>
  <c r="X95" i="1"/>
  <c r="X109" i="1"/>
  <c r="AA95" i="1"/>
  <c r="AA98" i="1"/>
  <c r="AA112" i="1"/>
  <c r="AA109" i="1"/>
  <c r="AA93" i="1"/>
  <c r="U97" i="1"/>
  <c r="U111" i="1"/>
  <c r="U108" i="1"/>
  <c r="U94" i="1"/>
  <c r="U95" i="1"/>
  <c r="U106" i="1"/>
  <c r="U96" i="1"/>
  <c r="U92" i="1"/>
  <c r="U109" i="1"/>
  <c r="U93" i="1"/>
  <c r="U107" i="1"/>
  <c r="U112" i="1"/>
  <c r="U98" i="1"/>
  <c r="R99" i="1"/>
  <c r="R113" i="1"/>
  <c r="G71" i="3"/>
  <c r="G70" i="3"/>
  <c r="O110" i="1"/>
  <c r="O107" i="1"/>
  <c r="O96" i="1"/>
  <c r="O113" i="1"/>
  <c r="O94" i="1"/>
  <c r="O106" i="1"/>
  <c r="O98" i="1"/>
  <c r="O108" i="1"/>
  <c r="O112" i="1"/>
  <c r="O93" i="1"/>
  <c r="O99" i="1"/>
  <c r="O92" i="1"/>
  <c r="O109" i="1"/>
  <c r="L96" i="1"/>
  <c r="L110" i="1"/>
  <c r="L97" i="1"/>
  <c r="L109" i="1"/>
  <c r="L111" i="1"/>
  <c r="L107" i="1"/>
  <c r="E68" i="3"/>
  <c r="I111" i="1"/>
  <c r="I107" i="1"/>
  <c r="I98" i="1"/>
  <c r="I97" i="1"/>
  <c r="I95" i="1"/>
  <c r="I93" i="1"/>
  <c r="I110" i="1"/>
  <c r="F95" i="1"/>
  <c r="F99" i="1"/>
  <c r="C71" i="3"/>
  <c r="F113" i="1"/>
  <c r="C72" i="3"/>
  <c r="F111" i="1"/>
  <c r="C74" i="3"/>
  <c r="C70" i="3"/>
  <c r="F98" i="1"/>
  <c r="F94" i="1"/>
  <c r="C73" i="3"/>
  <c r="F93" i="1"/>
  <c r="C69" i="3"/>
  <c r="F92" i="1"/>
  <c r="F106" i="1"/>
  <c r="C113" i="1"/>
  <c r="C99" i="1"/>
  <c r="C96" i="1"/>
  <c r="C112" i="1"/>
  <c r="C110" i="1"/>
  <c r="C98" i="1"/>
  <c r="C108" i="1"/>
  <c r="C111" i="1"/>
  <c r="C97" i="1"/>
  <c r="C109" i="1"/>
  <c r="C95" i="1"/>
  <c r="B86" i="3"/>
  <c r="C94" i="1"/>
  <c r="C107" i="1"/>
  <c r="C93" i="1"/>
  <c r="C92" i="1"/>
  <c r="C106" i="1"/>
  <c r="AE98" i="1"/>
  <c r="AE94" i="1"/>
  <c r="AE101" i="1"/>
  <c r="AE107" i="1"/>
  <c r="AE114" i="1"/>
  <c r="AE116" i="1"/>
  <c r="AE97" i="1"/>
  <c r="AE93" i="1"/>
  <c r="AE103" i="1"/>
  <c r="AE110" i="1"/>
  <c r="AE99" i="1"/>
  <c r="AE106" i="1"/>
  <c r="AE96" i="1"/>
  <c r="AE92" i="1"/>
  <c r="AE111" i="1"/>
  <c r="AE117" i="1"/>
  <c r="AE113" i="1"/>
  <c r="AE112" i="1"/>
  <c r="AE108" i="1"/>
  <c r="AE100" i="1"/>
  <c r="AE109" i="1"/>
  <c r="AE102" i="1"/>
  <c r="X96" i="1" l="1"/>
  <c r="Y99" i="1" s="1"/>
  <c r="I72" i="3"/>
  <c r="C25" i="3" s="1"/>
  <c r="X110" i="1"/>
  <c r="X97" i="1"/>
  <c r="I73" i="3"/>
  <c r="C30" i="3" s="1"/>
  <c r="X111" i="1"/>
  <c r="J73" i="3"/>
  <c r="AA111" i="1"/>
  <c r="AA97" i="1"/>
  <c r="R96" i="1"/>
  <c r="R112" i="1"/>
  <c r="R98" i="1"/>
  <c r="G74" i="3"/>
  <c r="F73" i="3"/>
  <c r="O111" i="1"/>
  <c r="P109" i="1" s="1"/>
  <c r="O25" i="1" s="1"/>
  <c r="F143" i="3" s="1"/>
  <c r="O97" i="1"/>
  <c r="G73" i="3"/>
  <c r="R111" i="1"/>
  <c r="R97" i="1"/>
  <c r="S98" i="1" s="1"/>
  <c r="D71" i="3"/>
  <c r="I109" i="1"/>
  <c r="F96" i="1"/>
  <c r="G92" i="1" s="1"/>
  <c r="I92" i="1"/>
  <c r="J97" i="1" s="1"/>
  <c r="AA106" i="1"/>
  <c r="E71" i="3"/>
  <c r="L95" i="1"/>
  <c r="E69" i="3"/>
  <c r="L93" i="1"/>
  <c r="H75" i="3"/>
  <c r="U99" i="1"/>
  <c r="V103" i="1" s="1"/>
  <c r="U113" i="1"/>
  <c r="L99" i="1"/>
  <c r="E75" i="3"/>
  <c r="L113" i="1"/>
  <c r="L98" i="1"/>
  <c r="L112" i="1"/>
  <c r="E74" i="3"/>
  <c r="I106" i="1"/>
  <c r="I96" i="1"/>
  <c r="O95" i="1"/>
  <c r="P102" i="1" s="1"/>
  <c r="R94" i="1"/>
  <c r="G72" i="3"/>
  <c r="AA92" i="1"/>
  <c r="AB92" i="1" s="1"/>
  <c r="E70" i="3"/>
  <c r="L108" i="1"/>
  <c r="M106" i="1" s="1"/>
  <c r="L10" i="1" s="1"/>
  <c r="E140" i="3" s="1"/>
  <c r="L94" i="1"/>
  <c r="M96" i="1" s="1"/>
  <c r="R107" i="1"/>
  <c r="G69" i="3"/>
  <c r="R93" i="1"/>
  <c r="D70" i="3"/>
  <c r="I94" i="1"/>
  <c r="J96" i="1" s="1"/>
  <c r="I108" i="1"/>
  <c r="J108" i="1" s="1"/>
  <c r="I20" i="1" s="1"/>
  <c r="AB110" i="1"/>
  <c r="AA30" i="1" s="1"/>
  <c r="Y101" i="1"/>
  <c r="Y113" i="1"/>
  <c r="X45" i="1" s="1"/>
  <c r="Y98" i="1"/>
  <c r="Y116" i="1"/>
  <c r="Y110" i="1"/>
  <c r="X30" i="1" s="1"/>
  <c r="Y96" i="1"/>
  <c r="Y107" i="1"/>
  <c r="X15" i="1" s="1"/>
  <c r="Y93" i="1"/>
  <c r="Y111" i="1"/>
  <c r="X35" i="1" s="1"/>
  <c r="Y112" i="1"/>
  <c r="X40" i="1" s="1"/>
  <c r="I146" i="3" s="1"/>
  <c r="Y108" i="1"/>
  <c r="X20" i="1" s="1"/>
  <c r="Y114" i="1"/>
  <c r="Y106" i="1"/>
  <c r="X10" i="1" s="1"/>
  <c r="Y109" i="1"/>
  <c r="X25" i="1" s="1"/>
  <c r="Y117" i="1"/>
  <c r="AB115" i="1"/>
  <c r="AB114" i="1"/>
  <c r="AB116" i="1"/>
  <c r="AB111" i="1"/>
  <c r="AA35" i="1" s="1"/>
  <c r="AB117" i="1"/>
  <c r="AB107" i="1"/>
  <c r="AA15" i="1" s="1"/>
  <c r="J141" i="3" s="1"/>
  <c r="AB106" i="1"/>
  <c r="AA10" i="1" s="1"/>
  <c r="J140" i="3" s="1"/>
  <c r="AB109" i="1"/>
  <c r="AA25" i="1" s="1"/>
  <c r="J143" i="3" s="1"/>
  <c r="AB99" i="1"/>
  <c r="AB108" i="1"/>
  <c r="AA20" i="1" s="1"/>
  <c r="AB113" i="1"/>
  <c r="AA45" i="1" s="1"/>
  <c r="AB112" i="1"/>
  <c r="AA40" i="1" s="1"/>
  <c r="AB101" i="1"/>
  <c r="AB98" i="1"/>
  <c r="AB97" i="1"/>
  <c r="V93" i="1"/>
  <c r="V92" i="1"/>
  <c r="V99" i="1"/>
  <c r="V95" i="1"/>
  <c r="V114" i="1"/>
  <c r="V115" i="1"/>
  <c r="V107" i="1"/>
  <c r="U15" i="1" s="1"/>
  <c r="V94" i="1"/>
  <c r="V98" i="1"/>
  <c r="V113" i="1"/>
  <c r="U45" i="1" s="1"/>
  <c r="V101" i="1"/>
  <c r="V110" i="1"/>
  <c r="U30" i="1" s="1"/>
  <c r="V112" i="1"/>
  <c r="U40" i="1" s="1"/>
  <c r="H146" i="3" s="1"/>
  <c r="V106" i="1"/>
  <c r="U10" i="1" s="1"/>
  <c r="V108" i="1"/>
  <c r="U20" i="1" s="1"/>
  <c r="V109" i="1"/>
  <c r="U25" i="1" s="1"/>
  <c r="V116" i="1"/>
  <c r="V117" i="1"/>
  <c r="V111" i="1"/>
  <c r="U35" i="1" s="1"/>
  <c r="V97" i="1"/>
  <c r="V100" i="1"/>
  <c r="V102" i="1"/>
  <c r="V96" i="1"/>
  <c r="S93" i="1"/>
  <c r="S102" i="1"/>
  <c r="S100" i="1"/>
  <c r="P113" i="1"/>
  <c r="O45" i="1" s="1"/>
  <c r="F147" i="3" s="1"/>
  <c r="P106" i="1"/>
  <c r="O10" i="1" s="1"/>
  <c r="F140" i="3" s="1"/>
  <c r="P110" i="1"/>
  <c r="O30" i="1" s="1"/>
  <c r="P101" i="1"/>
  <c r="P103" i="1"/>
  <c r="M102" i="1"/>
  <c r="M94" i="1"/>
  <c r="M109" i="1"/>
  <c r="L25" i="1" s="1"/>
  <c r="M103" i="1"/>
  <c r="M100" i="1"/>
  <c r="M92" i="1"/>
  <c r="M98" i="1"/>
  <c r="M111" i="1"/>
  <c r="L35" i="1" s="1"/>
  <c r="E145" i="3" s="1"/>
  <c r="M93" i="1"/>
  <c r="M97" i="1"/>
  <c r="M95" i="1"/>
  <c r="M117" i="1"/>
  <c r="M110" i="1"/>
  <c r="L30" i="1" s="1"/>
  <c r="M107" i="1"/>
  <c r="L15" i="1" s="1"/>
  <c r="M112" i="1"/>
  <c r="L40" i="1" s="1"/>
  <c r="M113" i="1"/>
  <c r="L45" i="1" s="1"/>
  <c r="E147" i="3" s="1"/>
  <c r="M108" i="1"/>
  <c r="L20" i="1" s="1"/>
  <c r="M116" i="1"/>
  <c r="M114" i="1"/>
  <c r="M115" i="1"/>
  <c r="E143" i="3"/>
  <c r="E141" i="3"/>
  <c r="J106" i="1"/>
  <c r="I10" i="1" s="1"/>
  <c r="J114" i="1"/>
  <c r="J116" i="1"/>
  <c r="J102" i="1"/>
  <c r="J117" i="1"/>
  <c r="J115" i="1"/>
  <c r="J110" i="1"/>
  <c r="I30" i="1" s="1"/>
  <c r="D144" i="3" s="1"/>
  <c r="J109" i="1"/>
  <c r="I25" i="1" s="1"/>
  <c r="D143" i="3" s="1"/>
  <c r="J112" i="1"/>
  <c r="I40" i="1" s="1"/>
  <c r="J93" i="1"/>
  <c r="D142" i="3"/>
  <c r="D140" i="3"/>
  <c r="G115" i="1"/>
  <c r="G107" i="1"/>
  <c r="F15" i="1" s="1"/>
  <c r="G95" i="1"/>
  <c r="G110" i="1"/>
  <c r="F30" i="1" s="1"/>
  <c r="C144" i="3" s="1"/>
  <c r="D102" i="1"/>
  <c r="G97" i="1"/>
  <c r="G114" i="1"/>
  <c r="G117" i="1"/>
  <c r="G112" i="1"/>
  <c r="F40" i="1" s="1"/>
  <c r="G111" i="1"/>
  <c r="F35" i="1" s="1"/>
  <c r="G103" i="1"/>
  <c r="G109" i="1"/>
  <c r="F25" i="1" s="1"/>
  <c r="G116" i="1"/>
  <c r="G108" i="1"/>
  <c r="F20" i="1" s="1"/>
  <c r="G113" i="1"/>
  <c r="F45" i="1" s="1"/>
  <c r="G106" i="1"/>
  <c r="F10" i="1" s="1"/>
  <c r="C140" i="3" s="1"/>
  <c r="C141" i="3"/>
  <c r="D103" i="1"/>
  <c r="D97" i="1"/>
  <c r="D94" i="1"/>
  <c r="D100" i="1"/>
  <c r="D110" i="1"/>
  <c r="C30" i="1" s="1"/>
  <c r="D95" i="1"/>
  <c r="D92" i="1"/>
  <c r="D93" i="1"/>
  <c r="D98" i="1"/>
  <c r="D99" i="1"/>
  <c r="D96" i="1"/>
  <c r="D101" i="1"/>
  <c r="D113" i="1"/>
  <c r="C45" i="1" s="1"/>
  <c r="D106" i="1"/>
  <c r="C10" i="1" s="1"/>
  <c r="B140" i="3" s="1"/>
  <c r="D109" i="1"/>
  <c r="C25" i="1" s="1"/>
  <c r="D116" i="1"/>
  <c r="D107" i="1"/>
  <c r="C15" i="1" s="1"/>
  <c r="D15" i="1" s="1"/>
  <c r="D114" i="1"/>
  <c r="D117" i="1"/>
  <c r="D108" i="1"/>
  <c r="C20" i="1" s="1"/>
  <c r="D112" i="1"/>
  <c r="C40" i="1" s="1"/>
  <c r="D111" i="1"/>
  <c r="C35" i="1" s="1"/>
  <c r="D115" i="1"/>
  <c r="S108" i="1" l="1"/>
  <c r="R20" i="1" s="1"/>
  <c r="G142" i="3" s="1"/>
  <c r="S110" i="1"/>
  <c r="R30" i="1" s="1"/>
  <c r="G144" i="3" s="1"/>
  <c r="S107" i="1"/>
  <c r="R15" i="1" s="1"/>
  <c r="G141" i="3" s="1"/>
  <c r="S114" i="1"/>
  <c r="S106" i="1"/>
  <c r="R10" i="1" s="1"/>
  <c r="G140" i="3" s="1"/>
  <c r="S109" i="1"/>
  <c r="R25" i="1" s="1"/>
  <c r="G143" i="3" s="1"/>
  <c r="S117" i="1"/>
  <c r="S115" i="1"/>
  <c r="S116" i="1"/>
  <c r="S112" i="1"/>
  <c r="R40" i="1" s="1"/>
  <c r="G146" i="3" s="1"/>
  <c r="G96" i="1"/>
  <c r="G101" i="1"/>
  <c r="G94" i="1"/>
  <c r="J101" i="1"/>
  <c r="P93" i="1"/>
  <c r="P95" i="1"/>
  <c r="P111" i="1"/>
  <c r="O35" i="1" s="1"/>
  <c r="P117" i="1"/>
  <c r="P100" i="1"/>
  <c r="P98" i="1"/>
  <c r="S94" i="1"/>
  <c r="S95" i="1"/>
  <c r="S92" i="1"/>
  <c r="AB96" i="1"/>
  <c r="AB103" i="1"/>
  <c r="Y95" i="1"/>
  <c r="Y102" i="1"/>
  <c r="Y92" i="1"/>
  <c r="Y97" i="1"/>
  <c r="M99" i="1"/>
  <c r="M101" i="1"/>
  <c r="J98" i="1"/>
  <c r="S111" i="1"/>
  <c r="R35" i="1" s="1"/>
  <c r="G145" i="3" s="1"/>
  <c r="G102" i="1"/>
  <c r="G93" i="1"/>
  <c r="G99" i="1"/>
  <c r="J103" i="1"/>
  <c r="J95" i="1"/>
  <c r="J100" i="1"/>
  <c r="P99" i="1"/>
  <c r="P97" i="1"/>
  <c r="P94" i="1"/>
  <c r="P116" i="1"/>
  <c r="P115" i="1"/>
  <c r="P92" i="1"/>
  <c r="P107" i="1"/>
  <c r="O15" i="1" s="1"/>
  <c r="F141" i="3" s="1"/>
  <c r="S99" i="1"/>
  <c r="S101" i="1"/>
  <c r="AB100" i="1"/>
  <c r="AB93" i="1"/>
  <c r="AB94" i="1"/>
  <c r="Y94" i="1"/>
  <c r="Y100" i="1"/>
  <c r="Y103" i="1"/>
  <c r="AB102" i="1"/>
  <c r="S103" i="1"/>
  <c r="J111" i="1"/>
  <c r="I35" i="1" s="1"/>
  <c r="D145" i="3" s="1"/>
  <c r="J107" i="1"/>
  <c r="I15" i="1" s="1"/>
  <c r="D141" i="3" s="1"/>
  <c r="P112" i="1"/>
  <c r="O40" i="1" s="1"/>
  <c r="F146" i="3" s="1"/>
  <c r="Y115" i="1"/>
  <c r="J113" i="1"/>
  <c r="I45" i="1" s="1"/>
  <c r="D147" i="3" s="1"/>
  <c r="G98" i="1"/>
  <c r="G100" i="1"/>
  <c r="J92" i="1"/>
  <c r="J94" i="1"/>
  <c r="P96" i="1"/>
  <c r="P114" i="1"/>
  <c r="P108" i="1"/>
  <c r="O20" i="1" s="1"/>
  <c r="S96" i="1"/>
  <c r="AB95" i="1"/>
  <c r="S97" i="1"/>
  <c r="J99" i="1"/>
  <c r="S113" i="1"/>
  <c r="R45" i="1" s="1"/>
  <c r="G147" i="3" s="1"/>
  <c r="J147" i="3"/>
  <c r="J145" i="3"/>
  <c r="J144" i="3"/>
  <c r="J142" i="3"/>
  <c r="I147" i="3"/>
  <c r="I143" i="3"/>
  <c r="C21" i="3" s="1"/>
  <c r="I145" i="3"/>
  <c r="I141" i="3"/>
  <c r="C11" i="3" s="1"/>
  <c r="I144" i="3"/>
  <c r="I142" i="3"/>
  <c r="C16" i="3" s="1"/>
  <c r="I140" i="3"/>
  <c r="C6" i="3" s="1"/>
  <c r="C36" i="3"/>
  <c r="C56" i="3"/>
  <c r="J146" i="3"/>
  <c r="H142" i="3"/>
  <c r="H143" i="3"/>
  <c r="H145" i="3"/>
  <c r="H147" i="3"/>
  <c r="H144" i="3"/>
  <c r="H140" i="3"/>
  <c r="H141" i="3"/>
  <c r="F144" i="3"/>
  <c r="F145" i="3"/>
  <c r="F142" i="3"/>
  <c r="E146" i="3"/>
  <c r="E142" i="3"/>
  <c r="E144" i="3"/>
  <c r="D146" i="3"/>
  <c r="D10" i="1"/>
  <c r="B84" i="3" s="1"/>
  <c r="G15" i="1"/>
  <c r="C147" i="3"/>
  <c r="C146" i="3"/>
  <c r="G10" i="1"/>
  <c r="C142" i="3"/>
  <c r="C145" i="3"/>
  <c r="C143" i="3"/>
  <c r="B147" i="3"/>
  <c r="AF41" i="1"/>
  <c r="F8" i="4" s="1"/>
  <c r="D45" i="1"/>
  <c r="B91" i="3" s="1"/>
  <c r="B146" i="3"/>
  <c r="AF36" i="1"/>
  <c r="F7" i="4" s="1"/>
  <c r="D40" i="1"/>
  <c r="B90" i="3" s="1"/>
  <c r="B145" i="3"/>
  <c r="AF31" i="1"/>
  <c r="F6" i="4" s="1"/>
  <c r="D35" i="1"/>
  <c r="G35" i="1" s="1"/>
  <c r="J35" i="1" s="1"/>
  <c r="M35" i="1" s="1"/>
  <c r="E89" i="3" s="1"/>
  <c r="B144" i="3"/>
  <c r="AF26" i="1"/>
  <c r="F5" i="4" s="1"/>
  <c r="D30" i="1"/>
  <c r="B143" i="3"/>
  <c r="AF21" i="1"/>
  <c r="F4" i="4" s="1"/>
  <c r="D25" i="1"/>
  <c r="B87" i="3" s="1"/>
  <c r="AF6" i="1"/>
  <c r="F1" i="4" s="1"/>
  <c r="B142" i="3"/>
  <c r="AF16" i="1"/>
  <c r="F3" i="4" s="1"/>
  <c r="D20" i="1"/>
  <c r="G20" i="1" s="1"/>
  <c r="J20" i="1" s="1"/>
  <c r="M20" i="1" s="1"/>
  <c r="P20" i="1" s="1"/>
  <c r="S20" i="1" s="1"/>
  <c r="V20" i="1" s="1"/>
  <c r="Y20" i="1" s="1"/>
  <c r="AB20" i="1" s="1"/>
  <c r="B141" i="3"/>
  <c r="AF11" i="1"/>
  <c r="F2" i="4" s="1"/>
  <c r="C84" i="3" l="1"/>
  <c r="J10" i="1"/>
  <c r="P35" i="1"/>
  <c r="S35" i="1" s="1"/>
  <c r="D85" i="3"/>
  <c r="D89" i="3"/>
  <c r="E85" i="3"/>
  <c r="J15" i="1"/>
  <c r="M15" i="1" s="1"/>
  <c r="P15" i="1" s="1"/>
  <c r="S15" i="1" s="1"/>
  <c r="V15" i="1" s="1"/>
  <c r="Y15" i="1" s="1"/>
  <c r="AB15" i="1" s="1"/>
  <c r="C61" i="3"/>
  <c r="C41" i="3"/>
  <c r="C51" i="3"/>
  <c r="C31" i="3"/>
  <c r="C26" i="3"/>
  <c r="C46" i="3"/>
  <c r="F85" i="3"/>
  <c r="G45" i="1"/>
  <c r="B88" i="3"/>
  <c r="G30" i="1"/>
  <c r="G40" i="1"/>
  <c r="G25" i="1"/>
  <c r="C85" i="3"/>
  <c r="C89" i="3"/>
  <c r="C9" i="4"/>
  <c r="B9" i="4" s="1"/>
  <c r="C8" i="4"/>
  <c r="B8" i="4" s="1"/>
  <c r="B85" i="3"/>
  <c r="B89" i="3"/>
  <c r="C7" i="4"/>
  <c r="B7" i="4" s="1"/>
  <c r="C6" i="4"/>
  <c r="B6" i="4" s="1"/>
  <c r="C5" i="4"/>
  <c r="B5" i="4" s="1"/>
  <c r="C2" i="4"/>
  <c r="B2" i="4" s="1"/>
  <c r="C3" i="4"/>
  <c r="B3" i="4" s="1"/>
  <c r="C4" i="4"/>
  <c r="B4" i="4" s="1"/>
  <c r="C87" i="3" l="1"/>
  <c r="J25" i="1"/>
  <c r="C91" i="3"/>
  <c r="J45" i="1"/>
  <c r="V35" i="1"/>
  <c r="G89" i="3"/>
  <c r="G85" i="3"/>
  <c r="C90" i="3"/>
  <c r="J40" i="1"/>
  <c r="D84" i="3"/>
  <c r="M10" i="1"/>
  <c r="C88" i="3"/>
  <c r="J30" i="1"/>
  <c r="F89" i="3"/>
  <c r="E84" i="3" l="1"/>
  <c r="P10" i="1"/>
  <c r="D87" i="3"/>
  <c r="M25" i="1"/>
  <c r="D91" i="3"/>
  <c r="M45" i="1"/>
  <c r="D88" i="3"/>
  <c r="M30" i="1"/>
  <c r="D90" i="3"/>
  <c r="M40" i="1"/>
  <c r="Y35" i="1"/>
  <c r="H89" i="3"/>
  <c r="H85" i="3"/>
  <c r="E87" i="3" l="1"/>
  <c r="P25" i="1"/>
  <c r="E90" i="3"/>
  <c r="P40" i="1"/>
  <c r="E91" i="3"/>
  <c r="P45" i="1"/>
  <c r="E88" i="3"/>
  <c r="P30" i="1"/>
  <c r="AB35" i="1"/>
  <c r="I85" i="3"/>
  <c r="D11" i="3" s="1"/>
  <c r="I89" i="3"/>
  <c r="D31" i="3" s="1"/>
  <c r="F84" i="3"/>
  <c r="S10" i="1"/>
  <c r="F90" i="3" l="1"/>
  <c r="S40" i="1"/>
  <c r="F88" i="3"/>
  <c r="S30" i="1"/>
  <c r="F91" i="3"/>
  <c r="S45" i="1"/>
  <c r="F87" i="3"/>
  <c r="S25" i="1"/>
  <c r="G84" i="3"/>
  <c r="V10" i="1"/>
  <c r="J85" i="3"/>
  <c r="J89" i="3"/>
  <c r="G87" i="3" l="1"/>
  <c r="V25" i="1"/>
  <c r="G90" i="3"/>
  <c r="V40" i="1"/>
  <c r="G88" i="3"/>
  <c r="V30" i="1"/>
  <c r="H84" i="3"/>
  <c r="Y10" i="1"/>
  <c r="G91" i="3"/>
  <c r="V45" i="1"/>
  <c r="I84" i="3" l="1"/>
  <c r="D6" i="3" s="1"/>
  <c r="AB10" i="1"/>
  <c r="J84" i="3" s="1"/>
  <c r="H88" i="3"/>
  <c r="Y30" i="1"/>
  <c r="H90" i="3"/>
  <c r="Y40" i="1"/>
  <c r="H91" i="3"/>
  <c r="Y45" i="1"/>
  <c r="H87" i="3"/>
  <c r="Y25" i="1"/>
  <c r="I91" i="3" l="1"/>
  <c r="D41" i="3" s="1"/>
  <c r="AB45" i="1"/>
  <c r="J91" i="3" s="1"/>
  <c r="I88" i="3"/>
  <c r="D26" i="3" s="1"/>
  <c r="AB30" i="1"/>
  <c r="J88" i="3" s="1"/>
  <c r="I87" i="3"/>
  <c r="D21" i="3" s="1"/>
  <c r="AB25" i="1"/>
  <c r="J87" i="3" s="1"/>
  <c r="I90" i="3"/>
  <c r="D36" i="3" s="1"/>
  <c r="AB40" i="1"/>
  <c r="J90" i="3" s="1"/>
</calcChain>
</file>

<file path=xl/sharedStrings.xml><?xml version="1.0" encoding="utf-8"?>
<sst xmlns="http://schemas.openxmlformats.org/spreadsheetml/2006/main" count="473" uniqueCount="72">
  <si>
    <t>pontozás:</t>
  </si>
  <si>
    <t>Csapatok</t>
  </si>
  <si>
    <t>H.</t>
  </si>
  <si>
    <t>Ö:</t>
  </si>
  <si>
    <t>Hódmezővásárhelyi Szent István Ált. Isk.</t>
  </si>
  <si>
    <t>Idő (p:mp:tmp):</t>
  </si>
  <si>
    <t>Hiba (p:mp:tmp):</t>
  </si>
  <si>
    <t>Össz.idő</t>
  </si>
  <si>
    <t>Helyezés</t>
  </si>
  <si>
    <t>Pont/Összp.</t>
  </si>
  <si>
    <t>Székesfehérvári István Király Ált. Isk.</t>
  </si>
  <si>
    <t>Egri Hunyadi Mátyás Ált. Isk.</t>
  </si>
  <si>
    <t>Somogyi Imre Ált. Isk. - Abony</t>
  </si>
  <si>
    <t>Oladi Ált. Isk. - Szombathely</t>
  </si>
  <si>
    <t>Szombathelyi Zrínyi Ilona Ált. Isk.</t>
  </si>
  <si>
    <t>Györgyi Dénes Ált. Isk. - Balatonalmádi</t>
  </si>
  <si>
    <t>Kőrösi Csoma Sándor-Péterfy Sándor Ált. Isk. - Nagykanizsa</t>
  </si>
  <si>
    <t>csapatok száma</t>
  </si>
  <si>
    <t>Versenyszámok:</t>
  </si>
  <si>
    <t>Krumpliültetés</t>
  </si>
  <si>
    <t>idő</t>
  </si>
  <si>
    <t>Talicskaváltó</t>
  </si>
  <si>
    <t>Futás váltóbottal</t>
  </si>
  <si>
    <t>Alagúton át</t>
  </si>
  <si>
    <t>Társhordás karikával</t>
  </si>
  <si>
    <t>Floorball-váltó</t>
  </si>
  <si>
    <t>Négykézlábjárás</t>
  </si>
  <si>
    <t>Várfoglaló</t>
  </si>
  <si>
    <t>Pókjárás - Rákjárás</t>
  </si>
  <si>
    <t>Labdahordás</t>
  </si>
  <si>
    <t>Karikarakó</t>
  </si>
  <si>
    <t>Akadálypálya</t>
  </si>
  <si>
    <t>Szlalom kézilabda</t>
  </si>
  <si>
    <t>Akadályon át</t>
  </si>
  <si>
    <t>Gátakadály</t>
  </si>
  <si>
    <t>Kötélhúzás</t>
  </si>
  <si>
    <t>Utazó labda</t>
  </si>
  <si>
    <t>Labdás ügyességi váltó</t>
  </si>
  <si>
    <t>Kötélhajtás</t>
  </si>
  <si>
    <t>pont</t>
  </si>
  <si>
    <t>Hídakadály</t>
  </si>
  <si>
    <t>Páros adogatás</t>
  </si>
  <si>
    <t>Bújj és karikában fuss</t>
  </si>
  <si>
    <t>Kalapos váltó</t>
  </si>
  <si>
    <t>Rakd a botot - Szedd a botot</t>
  </si>
  <si>
    <t>Szlalomozz a labdával</t>
  </si>
  <si>
    <t>Ügyeskedj a labdával</t>
  </si>
  <si>
    <t>Karikán az akadályra</t>
  </si>
  <si>
    <t>Alagútakadály</t>
  </si>
  <si>
    <t>helyezés</t>
  </si>
  <si>
    <t>Bombázó</t>
  </si>
  <si>
    <t>Versenyszám:</t>
  </si>
  <si>
    <t>helyezés (versenyszám)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</si>
  <si>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</si>
  <si>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</si>
  <si>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</si>
  <si>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</si>
  <si>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</si>
  <si>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</si>
  <si>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</si>
  <si>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</si>
  <si>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</si>
  <si>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</si>
  <si>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</si>
  <si>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</si>
  <si>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összpontok (versenyszámonként)</t>
  </si>
  <si>
    <t>időeredmények</t>
  </si>
  <si>
    <t>hibák</t>
  </si>
  <si>
    <t>idő/pont</t>
  </si>
  <si>
    <t>Iskola</t>
  </si>
  <si>
    <t>Pontszám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</si>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</sst>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0.0"/>
  </numFmts>
  <fonts count="20" x14ac:knownFonts="1">
    <font>
      <sz val="11"/>
      <color theme="1"/>
      <name val="Calibri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0000"/>
      <name val="Calibri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sz val="8"/>
      <name val="Arial CE"/>
      <family val="2"/>
      <charset val="238"/>
    </font>
    <font>
      <b/>
      <sz val="8"/>
      <color rgb="FF0066CC"/>
      <name val="Arial CE"/>
      <family val="2"/>
      <charset val="238"/>
    </font>
    <font>
      <b/>
      <sz val="8"/>
      <color rgb="FF339966"/>
      <name val="Arial CE"/>
      <family val="2"/>
      <charset val="238"/>
    </font>
    <font>
      <b/>
      <sz val="8"/>
      <color rgb="FF0066CC"/>
      <name val="Arial CE"/>
      <charset val="238"/>
    </font>
    <font>
      <sz val="1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9"/>
      <name val="Arial CE"/>
      <charset val="238"/>
    </font>
    <font>
      <sz val="22"/>
      <color rgb="FF333333"/>
      <name val="Calibri"/>
      <family val="2"/>
      <charset val="238"/>
    </font>
    <font>
      <sz val="22"/>
      <color rgb="FFFFFFFF"/>
      <name val="Calibri"/>
      <family val="2"/>
      <charset val="238"/>
    </font>
    <font>
      <b/>
      <sz val="22"/>
      <color rgb="FF33333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00FF00"/>
        <bgColor rgb="FF33CCCC"/>
      </patternFill>
    </fill>
    <fill>
      <patternFill patternType="solid">
        <fgColor rgb="FFFF9900"/>
        <bgColor rgb="FFFFCC00"/>
      </patternFill>
    </fill>
    <fill>
      <patternFill patternType="solid">
        <fgColor rgb="FFCCCCFF"/>
        <bgColor rgb="FFDCE6F2"/>
      </patternFill>
    </fill>
    <fill>
      <patternFill patternType="solid">
        <fgColor rgb="FFFF99CC"/>
        <bgColor rgb="FFFF8080"/>
      </patternFill>
    </fill>
    <fill>
      <patternFill patternType="solid">
        <fgColor rgb="FFC0C0C0"/>
        <bgColor rgb="FFCCCCFF"/>
      </patternFill>
    </fill>
    <fill>
      <patternFill patternType="solid">
        <fgColor rgb="FFFF6600"/>
        <bgColor rgb="FFFF9900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/>
      <protection locked="0"/>
    </xf>
    <xf numFmtId="47" fontId="2" fillId="0" borderId="11" xfId="0" applyNumberFormat="1" applyFont="1" applyBorder="1" applyAlignment="1" applyProtection="1">
      <alignment horizontal="center"/>
      <protection hidden="1"/>
    </xf>
    <xf numFmtId="47" fontId="10" fillId="0" borderId="3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10" fillId="0" borderId="3" xfId="0" applyFont="1" applyBorder="1" applyProtection="1">
      <protection locked="0"/>
    </xf>
    <xf numFmtId="47" fontId="2" fillId="0" borderId="2" xfId="0" applyNumberFormat="1" applyFont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8" fillId="5" borderId="17" xfId="0" applyFont="1" applyFill="1" applyBorder="1" applyAlignment="1" applyProtection="1">
      <alignment horizontal="center"/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locked="0"/>
    </xf>
    <xf numFmtId="0" fontId="14" fillId="0" borderId="0" xfId="0" applyFont="1" applyProtection="1">
      <protection hidden="1"/>
    </xf>
    <xf numFmtId="0" fontId="15" fillId="0" borderId="0" xfId="0" applyFont="1" applyProtection="1">
      <protection locked="0"/>
    </xf>
    <xf numFmtId="0" fontId="15" fillId="0" borderId="0" xfId="0" applyFont="1" applyProtection="1">
      <protection hidden="1"/>
    </xf>
    <xf numFmtId="164" fontId="15" fillId="0" borderId="0" xfId="0" applyNumberFormat="1" applyFont="1" applyProtection="1">
      <protection locked="0"/>
    </xf>
    <xf numFmtId="0" fontId="15" fillId="0" borderId="0" xfId="0" applyFont="1"/>
    <xf numFmtId="164" fontId="0" fillId="0" borderId="0" xfId="0" applyNumberFormat="1"/>
    <xf numFmtId="0" fontId="4" fillId="0" borderId="19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4" fillId="0" borderId="0" xfId="0" applyFont="1"/>
    <xf numFmtId="164" fontId="15" fillId="0" borderId="0" xfId="0" applyNumberFormat="1" applyFont="1" applyProtection="1">
      <protection hidden="1"/>
    </xf>
    <xf numFmtId="1" fontId="15" fillId="0" borderId="0" xfId="0" applyNumberFormat="1" applyFont="1" applyProtection="1">
      <protection hidden="1"/>
    </xf>
    <xf numFmtId="47" fontId="15" fillId="0" borderId="0" xfId="0" applyNumberFormat="1" applyFont="1" applyProtection="1">
      <protection hidden="1"/>
    </xf>
    <xf numFmtId="0" fontId="17" fillId="0" borderId="0" xfId="0" applyFont="1"/>
    <xf numFmtId="0" fontId="18" fillId="0" borderId="0" xfId="0" applyFont="1" applyProtection="1">
      <protection hidden="1"/>
    </xf>
    <xf numFmtId="0" fontId="18" fillId="0" borderId="0" xfId="0" applyFont="1"/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49" fontId="18" fillId="0" borderId="0" xfId="0" applyNumberFormat="1" applyFont="1" applyProtection="1"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Protection="1">
      <protection hidden="1"/>
    </xf>
    <xf numFmtId="165" fontId="17" fillId="2" borderId="25" xfId="0" applyNumberFormat="1" applyFont="1" applyFill="1" applyBorder="1" applyAlignment="1" applyProtection="1">
      <alignment horizontal="center"/>
      <protection hidden="1"/>
    </xf>
    <xf numFmtId="0" fontId="17" fillId="7" borderId="23" xfId="0" applyFont="1" applyFill="1" applyBorder="1" applyAlignment="1" applyProtection="1">
      <alignment horizontal="center"/>
      <protection hidden="1"/>
    </xf>
    <xf numFmtId="49" fontId="17" fillId="7" borderId="24" xfId="0" applyNumberFormat="1" applyFont="1" applyFill="1" applyBorder="1" applyProtection="1">
      <protection hidden="1"/>
    </xf>
    <xf numFmtId="165" fontId="17" fillId="7" borderId="25" xfId="0" applyNumberFormat="1" applyFont="1" applyFill="1" applyBorder="1" applyAlignment="1" applyProtection="1">
      <alignment horizontal="center"/>
      <protection hidden="1"/>
    </xf>
    <xf numFmtId="0" fontId="17" fillId="8" borderId="23" xfId="0" applyFont="1" applyFill="1" applyBorder="1" applyAlignment="1" applyProtection="1">
      <alignment horizontal="center"/>
      <protection hidden="1"/>
    </xf>
    <xf numFmtId="49" fontId="17" fillId="8" borderId="24" xfId="0" applyNumberFormat="1" applyFont="1" applyFill="1" applyBorder="1" applyProtection="1">
      <protection hidden="1"/>
    </xf>
    <xf numFmtId="165" fontId="17" fillId="8" borderId="25" xfId="0" applyNumberFormat="1" applyFont="1" applyFill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49" fontId="17" fillId="0" borderId="24" xfId="0" applyNumberFormat="1" applyFont="1" applyBorder="1" applyProtection="1">
      <protection hidden="1"/>
    </xf>
    <xf numFmtId="165" fontId="17" fillId="0" borderId="25" xfId="0" applyNumberFormat="1" applyFont="1" applyBorder="1" applyAlignment="1" applyProtection="1">
      <alignment horizontal="center"/>
      <protection hidden="1"/>
    </xf>
    <xf numFmtId="0" fontId="18" fillId="0" borderId="0" xfId="0" applyFont="1" applyProtection="1">
      <protection locked="0"/>
    </xf>
    <xf numFmtId="0" fontId="17" fillId="0" borderId="26" xfId="0" applyFont="1" applyBorder="1" applyAlignment="1" applyProtection="1">
      <alignment horizontal="center"/>
      <protection hidden="1"/>
    </xf>
    <xf numFmtId="49" fontId="17" fillId="0" borderId="27" xfId="0" applyNumberFormat="1" applyFont="1" applyBorder="1" applyProtection="1">
      <protection hidden="1"/>
    </xf>
    <xf numFmtId="165" fontId="17" fillId="0" borderId="28" xfId="0" applyNumberFormat="1" applyFont="1" applyBorder="1" applyAlignment="1" applyProtection="1">
      <alignment horizontal="center"/>
      <protection hidden="1"/>
    </xf>
    <xf numFmtId="0" fontId="17" fillId="0" borderId="0" xfId="0" applyFont="1" applyProtection="1">
      <protection locked="0"/>
    </xf>
    <xf numFmtId="0" fontId="11" fillId="5" borderId="15" xfId="0" applyFont="1" applyFill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locked="0"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164" fontId="6" fillId="0" borderId="12" xfId="0" applyNumberFormat="1" applyFont="1" applyBorder="1" applyAlignment="1" applyProtection="1">
      <alignment horizontal="center"/>
      <protection locked="0" hidden="1"/>
    </xf>
    <xf numFmtId="164" fontId="6" fillId="0" borderId="2" xfId="0" applyNumberFormat="1" applyFont="1" applyBorder="1" applyAlignment="1" applyProtection="1">
      <alignment horizontal="center"/>
      <protection locked="0" hidden="1"/>
    </xf>
    <xf numFmtId="1" fontId="6" fillId="0" borderId="2" xfId="0" applyNumberFormat="1" applyFont="1" applyBorder="1" applyAlignment="1" applyProtection="1">
      <alignment horizontal="center"/>
      <protection locked="0" hidden="1"/>
    </xf>
    <xf numFmtId="0" fontId="6" fillId="0" borderId="2" xfId="0" applyFont="1" applyBorder="1" applyAlignment="1" applyProtection="1">
      <alignment horizontal="center"/>
      <protection locked="0" hidden="1"/>
    </xf>
    <xf numFmtId="164" fontId="11" fillId="5" borderId="13" xfId="0" applyNumberFormat="1" applyFont="1" applyFill="1" applyBorder="1" applyAlignment="1" applyProtection="1">
      <alignment horizontal="center"/>
      <protection hidden="1"/>
    </xf>
    <xf numFmtId="164" fontId="11" fillId="5" borderId="14" xfId="0" applyNumberFormat="1" applyFont="1" applyFill="1" applyBorder="1" applyAlignment="1" applyProtection="1">
      <alignment horizontal="center"/>
      <protection hidden="1"/>
    </xf>
    <xf numFmtId="1" fontId="11" fillId="5" borderId="14" xfId="0" applyNumberFormat="1" applyFont="1" applyFill="1" applyBorder="1" applyAlignment="1" applyProtection="1">
      <alignment horizontal="center"/>
      <protection hidden="1"/>
    </xf>
    <xf numFmtId="0" fontId="11" fillId="5" borderId="13" xfId="0" applyFont="1" applyFill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 vertical="center"/>
      <protection locked="0" hidden="1"/>
    </xf>
    <xf numFmtId="164" fontId="6" fillId="0" borderId="1" xfId="0" applyNumberFormat="1" applyFont="1" applyBorder="1" applyAlignment="1" applyProtection="1">
      <alignment horizontal="center" vertical="center"/>
      <protection locked="0"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164" fontId="6" fillId="0" borderId="11" xfId="0" applyNumberFormat="1" applyFont="1" applyBorder="1" applyAlignment="1" applyProtection="1">
      <alignment horizontal="center" vertical="center"/>
      <protection locked="0" hidden="1"/>
    </xf>
    <xf numFmtId="1" fontId="6" fillId="0" borderId="11" xfId="0" applyNumberFormat="1" applyFont="1" applyBorder="1" applyAlignment="1" applyProtection="1">
      <alignment horizontal="center" vertical="center"/>
      <protection locked="0" hidden="1"/>
    </xf>
    <xf numFmtId="1" fontId="6" fillId="0" borderId="12" xfId="0" applyNumberFormat="1" applyFont="1" applyBorder="1" applyAlignment="1" applyProtection="1">
      <alignment horizontal="center"/>
      <protection locked="0" hidden="1"/>
    </xf>
    <xf numFmtId="0" fontId="6" fillId="0" borderId="12" xfId="0" applyFont="1" applyBorder="1" applyAlignment="1" applyProtection="1">
      <alignment horizontal="center"/>
      <protection locked="0" hidden="1"/>
    </xf>
    <xf numFmtId="1" fontId="11" fillId="5" borderId="13" xfId="0" applyNumberFormat="1" applyFont="1" applyFill="1" applyBorder="1" applyAlignment="1" applyProtection="1">
      <alignment horizontal="center"/>
      <protection hidden="1"/>
    </xf>
    <xf numFmtId="1" fontId="6" fillId="0" borderId="1" xfId="0" applyNumberFormat="1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164" fontId="13" fillId="5" borderId="13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164" fontId="6" fillId="0" borderId="12" xfId="0" applyNumberFormat="1" applyFont="1" applyBorder="1" applyAlignment="1" applyProtection="1">
      <alignment horizontal="center"/>
      <protection hidden="1"/>
    </xf>
    <xf numFmtId="0" fontId="16" fillId="6" borderId="7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18">
    <dxf>
      <font>
        <color rgb="FFDCE6F2"/>
      </font>
    </dxf>
    <dxf>
      <font>
        <color rgb="FFDCE6F2"/>
      </font>
    </dxf>
    <dxf>
      <font>
        <color rgb="FFDCE6F2"/>
      </font>
    </dxf>
    <dxf>
      <font>
        <color rgb="FFDCE6F2"/>
      </font>
    </dxf>
    <dxf>
      <font>
        <color rgb="FFFFFFFF"/>
      </font>
    </dxf>
    <dxf>
      <font>
        <color rgb="FFDCE6F2"/>
      </font>
    </dxf>
    <dxf>
      <numFmt numFmtId="164" formatCode="mm:ss.00"/>
    </dxf>
    <dxf>
      <numFmt numFmtId="0" formatCode="General"/>
    </dxf>
    <dxf>
      <font>
        <color rgb="FFFFFFFF"/>
      </font>
    </dxf>
    <dxf>
      <numFmt numFmtId="0" formatCode="General"/>
    </dxf>
    <dxf>
      <font>
        <color rgb="FFDCE6F2"/>
      </font>
    </dxf>
    <dxf>
      <font>
        <color rgb="FFDCE6F2"/>
      </font>
    </dxf>
    <dxf>
      <font>
        <color rgb="FFDCE6F2"/>
      </font>
    </dxf>
    <dxf>
      <numFmt numFmtId="164" formatCode="mm:ss.00"/>
    </dxf>
    <dxf>
      <numFmt numFmtId="0" formatCode="General"/>
    </dxf>
    <dxf>
      <font>
        <color rgb="FFDCE6F2"/>
      </font>
    </dxf>
    <dxf>
      <font>
        <color rgb="FFDCE6F2"/>
      </font>
    </dxf>
    <dxf>
      <font>
        <color rgb="FFDCE6F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6"/>
  <sheetViews>
    <sheetView zoomScale="85" zoomScaleNormal="85" workbookViewId="0">
      <pane xSplit="2" ySplit="5" topLeftCell="R27" activePane="bottomRight" state="frozen"/>
      <selection pane="topRight" activeCell="C1" sqref="C1"/>
      <selection pane="bottomLeft" activeCell="A24" sqref="A24"/>
      <selection pane="bottomRight" activeCell="AD41" sqref="AD41:AE41"/>
    </sheetView>
  </sheetViews>
  <sheetFormatPr defaultColWidth="9.21875" defaultRowHeight="14.4" x14ac:dyDescent="0.3"/>
  <cols>
    <col min="1" max="1" width="30.21875" style="1" customWidth="1"/>
    <col min="2" max="2" width="14.44140625" style="1" customWidth="1"/>
    <col min="3" max="4" width="12" style="1" customWidth="1"/>
    <col min="5" max="5" width="9.21875" style="1"/>
    <col min="6" max="6" width="12.21875" style="1" customWidth="1"/>
    <col min="7" max="7" width="10.5546875" style="1" customWidth="1"/>
    <col min="8" max="8" width="9.21875" style="1"/>
    <col min="9" max="9" width="12" style="1" customWidth="1"/>
    <col min="10" max="10" width="10.5546875" style="1" customWidth="1"/>
    <col min="11" max="11" width="9.21875" style="1"/>
    <col min="12" max="12" width="12" style="1" customWidth="1"/>
    <col min="13" max="13" width="9.5546875" style="1" customWidth="1"/>
    <col min="14" max="14" width="9.21875" style="1"/>
    <col min="15" max="15" width="12.21875" style="1" customWidth="1"/>
    <col min="16" max="16" width="9.5546875" style="1" customWidth="1"/>
    <col min="17" max="17" width="9.21875" style="1"/>
    <col min="18" max="18" width="12" style="1" customWidth="1"/>
    <col min="19" max="19" width="9.5546875" style="1" customWidth="1"/>
    <col min="20" max="20" width="9.21875" style="1"/>
    <col min="21" max="21" width="12" style="1" customWidth="1"/>
    <col min="22" max="22" width="9.5546875" style="1" customWidth="1"/>
    <col min="23" max="23" width="9.21875" style="1"/>
    <col min="24" max="24" width="12" style="1" customWidth="1"/>
    <col min="25" max="25" width="9.5546875" style="1" customWidth="1"/>
    <col min="26" max="26" width="9.21875" style="1"/>
    <col min="27" max="27" width="12" style="1" customWidth="1"/>
    <col min="28" max="28" width="9.5546875" style="1" customWidth="1"/>
    <col min="29" max="29" width="9.21875" style="1"/>
    <col min="30" max="31" width="9.5546875" style="1" customWidth="1"/>
    <col min="32" max="34" width="9.21875" style="1"/>
    <col min="35" max="37" width="9.21875" style="2"/>
    <col min="38" max="16384" width="9.21875" style="1"/>
  </cols>
  <sheetData>
    <row r="1" spans="1:37" ht="15.6" x14ac:dyDescent="0.3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</row>
    <row r="2" spans="1:37" ht="15.6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3"/>
    </row>
    <row r="3" spans="1:37" ht="15.6" x14ac:dyDescent="0.3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4"/>
    </row>
    <row r="4" spans="1:37" s="10" customFormat="1" ht="10.199999999999999" x14ac:dyDescent="0.2">
      <c r="A4" s="5"/>
      <c r="B4" s="6"/>
      <c r="C4" s="6" t="s">
        <v>0</v>
      </c>
      <c r="D4" s="7" t="str">
        <f>Versenyszámok!E1</f>
        <v>idő</v>
      </c>
      <c r="E4" s="6"/>
      <c r="F4" s="6" t="s">
        <v>0</v>
      </c>
      <c r="G4" s="6" t="str">
        <f>Versenyszámok!E2</f>
        <v>idő</v>
      </c>
      <c r="H4" s="6"/>
      <c r="I4" s="6" t="s">
        <v>0</v>
      </c>
      <c r="J4" s="7" t="str">
        <f>Versenyszámok!E3</f>
        <v>idő</v>
      </c>
      <c r="K4" s="6"/>
      <c r="L4" s="6" t="s">
        <v>0</v>
      </c>
      <c r="M4" s="7" t="str">
        <f>Versenyszámok!E4</f>
        <v>idő</v>
      </c>
      <c r="N4" s="6"/>
      <c r="O4" s="6" t="s">
        <v>0</v>
      </c>
      <c r="P4" s="7" t="str">
        <f>Versenyszámok!E5</f>
        <v>idő</v>
      </c>
      <c r="Q4" s="6"/>
      <c r="R4" s="6" t="s">
        <v>0</v>
      </c>
      <c r="S4" s="7" t="str">
        <f>Versenyszámok!E6</f>
        <v>idő</v>
      </c>
      <c r="T4" s="6"/>
      <c r="U4" s="6" t="s">
        <v>0</v>
      </c>
      <c r="V4" s="7" t="str">
        <f>Versenyszámok!E7</f>
        <v>idő</v>
      </c>
      <c r="W4" s="6"/>
      <c r="X4" s="6" t="s">
        <v>0</v>
      </c>
      <c r="Y4" s="7" t="str">
        <f>Versenyszámok!E8</f>
        <v>idő</v>
      </c>
      <c r="Z4" s="6"/>
      <c r="AA4" s="6" t="s">
        <v>0</v>
      </c>
      <c r="AB4" s="7" t="str">
        <f>Versenyszámok!E9</f>
        <v>idő</v>
      </c>
      <c r="AC4" s="6"/>
      <c r="AD4" s="6" t="s">
        <v>0</v>
      </c>
      <c r="AE4" s="7" t="str">
        <f>Versenyszámok!E10</f>
        <v>helyezés</v>
      </c>
      <c r="AF4" s="6"/>
      <c r="AG4" s="6"/>
      <c r="AH4" s="8"/>
      <c r="AI4" s="9"/>
      <c r="AJ4" s="9"/>
      <c r="AK4" s="9"/>
    </row>
    <row r="5" spans="1:37" x14ac:dyDescent="0.3">
      <c r="A5" s="11" t="s">
        <v>1</v>
      </c>
      <c r="B5" s="12"/>
      <c r="C5" s="90" t="str">
        <f>CONCATENATE("1. ",Versenyszámok!D1)</f>
        <v>1. Krumpliültetés</v>
      </c>
      <c r="D5" s="90"/>
      <c r="E5" s="13" t="s">
        <v>2</v>
      </c>
      <c r="F5" s="90" t="str">
        <f>CONCATENATE("2. ",Versenyszámok!D2)</f>
        <v>2. Talicskaváltó</v>
      </c>
      <c r="G5" s="90"/>
      <c r="H5" s="13" t="s">
        <v>2</v>
      </c>
      <c r="I5" s="90" t="str">
        <f>CONCATENATE("3. ",Versenyszámok!D3)</f>
        <v>3. Alagúton át</v>
      </c>
      <c r="J5" s="90"/>
      <c r="K5" s="13" t="s">
        <v>2</v>
      </c>
      <c r="L5" s="90" t="str">
        <f>CONCATENATE("4. ",Versenyszámok!D4)</f>
        <v>4. Floorball-váltó</v>
      </c>
      <c r="M5" s="90"/>
      <c r="N5" s="14" t="s">
        <v>2</v>
      </c>
      <c r="O5" s="90" t="str">
        <f>CONCATENATE("5. ",Versenyszámok!D5)</f>
        <v>5. Várfoglaló</v>
      </c>
      <c r="P5" s="90"/>
      <c r="Q5" s="14" t="s">
        <v>2</v>
      </c>
      <c r="R5" s="90" t="str">
        <f>CONCATENATE("6. ",Versenyszámok!D6)</f>
        <v>6. Labdahordás</v>
      </c>
      <c r="S5" s="90"/>
      <c r="T5" s="14" t="s">
        <v>2</v>
      </c>
      <c r="U5" s="90" t="str">
        <f>CONCATENATE("7. ",Versenyszámok!D7)</f>
        <v>7. Karikarakó</v>
      </c>
      <c r="V5" s="90"/>
      <c r="W5" s="14" t="s">
        <v>2</v>
      </c>
      <c r="X5" s="90" t="str">
        <f>CONCATENATE("8. ",Versenyszámok!D8)</f>
        <v>8. Szlalom kézilabda</v>
      </c>
      <c r="Y5" s="90"/>
      <c r="Z5" s="14" t="s">
        <v>2</v>
      </c>
      <c r="AA5" s="90" t="str">
        <f>CONCATENATE("9. ",Versenyszámok!D9)</f>
        <v>9. Akadályon át</v>
      </c>
      <c r="AB5" s="90"/>
      <c r="AC5" s="14" t="s">
        <v>2</v>
      </c>
      <c r="AD5" s="90" t="str">
        <f>CONCATENATE("10. ",Versenyszámok!D10)</f>
        <v>10. Kötélhúzás</v>
      </c>
      <c r="AE5" s="90"/>
      <c r="AF5" s="15" t="s">
        <v>3</v>
      </c>
      <c r="AG5" s="16" t="s">
        <v>2</v>
      </c>
      <c r="AH5" s="17"/>
    </row>
    <row r="6" spans="1:37" x14ac:dyDescent="0.3">
      <c r="A6" s="76" t="s">
        <v>4</v>
      </c>
      <c r="B6" s="18" t="s">
        <v>5</v>
      </c>
      <c r="C6" s="77">
        <v>2.7126157407407407E-3</v>
      </c>
      <c r="D6" s="77"/>
      <c r="E6" s="78" t="s">
        <v>71</v>
      </c>
      <c r="F6" s="79">
        <v>1.6885416666666665E-3</v>
      </c>
      <c r="G6" s="79"/>
      <c r="H6" s="78" t="s">
        <v>71</v>
      </c>
      <c r="I6" s="77">
        <v>1.9332175925925925E-3</v>
      </c>
      <c r="J6" s="77"/>
      <c r="K6" s="78" t="s">
        <v>71</v>
      </c>
      <c r="L6" s="79">
        <v>2.2504629629629632E-3</v>
      </c>
      <c r="M6" s="79"/>
      <c r="N6" s="78" t="s">
        <v>71</v>
      </c>
      <c r="O6" s="80">
        <v>2.711805555555556E-4</v>
      </c>
      <c r="P6" s="80"/>
      <c r="Q6" s="78" t="s">
        <v>71</v>
      </c>
      <c r="R6" s="79">
        <v>1.4583333333333334E-3</v>
      </c>
      <c r="S6" s="79"/>
      <c r="T6" s="78" t="s">
        <v>71</v>
      </c>
      <c r="U6" s="77">
        <v>1.7159722222222222E-3</v>
      </c>
      <c r="V6" s="77"/>
      <c r="W6" s="78" t="s">
        <v>71</v>
      </c>
      <c r="X6" s="79">
        <v>1.7144675925925927E-3</v>
      </c>
      <c r="Y6" s="79"/>
      <c r="Z6" s="78" t="s">
        <v>71</v>
      </c>
      <c r="AA6" s="77">
        <v>2.432986111111111E-3</v>
      </c>
      <c r="AB6" s="77"/>
      <c r="AC6" s="78" t="s">
        <v>71</v>
      </c>
      <c r="AD6" s="85"/>
      <c r="AE6" s="85"/>
      <c r="AF6" s="66">
        <f>IF(ISBLANK(C6),"",SUM(C10,F10,I10,L10,O10,R10,U10,X10,AA10,AD10,AD7))</f>
        <v>19</v>
      </c>
      <c r="AG6" s="67" t="s">
        <v>71</v>
      </c>
      <c r="AH6" s="19"/>
    </row>
    <row r="7" spans="1:37" x14ac:dyDescent="0.3">
      <c r="A7" s="76"/>
      <c r="B7" s="20" t="s">
        <v>6</v>
      </c>
      <c r="C7" s="68">
        <v>1.1574074074074073E-4</v>
      </c>
      <c r="D7" s="68"/>
      <c r="E7" s="78"/>
      <c r="F7" s="69">
        <v>0</v>
      </c>
      <c r="G7" s="69"/>
      <c r="H7" s="78"/>
      <c r="I7" s="68">
        <v>0</v>
      </c>
      <c r="J7" s="68"/>
      <c r="K7" s="78"/>
      <c r="L7" s="69">
        <v>4.6296296296296294E-5</v>
      </c>
      <c r="M7" s="69"/>
      <c r="N7" s="78"/>
      <c r="O7" s="70">
        <v>0</v>
      </c>
      <c r="P7" s="70"/>
      <c r="Q7" s="78"/>
      <c r="R7" s="69">
        <v>0</v>
      </c>
      <c r="S7" s="69"/>
      <c r="T7" s="78"/>
      <c r="U7" s="68">
        <v>1.1574074074074073E-4</v>
      </c>
      <c r="V7" s="68"/>
      <c r="W7" s="78"/>
      <c r="X7" s="69">
        <v>2.3148148148148147E-5</v>
      </c>
      <c r="Y7" s="69"/>
      <c r="Z7" s="78"/>
      <c r="AA7" s="68">
        <v>0</v>
      </c>
      <c r="AB7" s="68"/>
      <c r="AC7" s="78"/>
      <c r="AD7" s="82"/>
      <c r="AE7" s="82"/>
      <c r="AF7" s="66"/>
      <c r="AG7" s="67"/>
      <c r="AH7" s="21"/>
    </row>
    <row r="8" spans="1:37" x14ac:dyDescent="0.3">
      <c r="A8" s="76"/>
      <c r="B8" s="22" t="s">
        <v>7</v>
      </c>
      <c r="C8" s="72">
        <f>SUM(C6,C7)</f>
        <v>2.8283564814814816E-3</v>
      </c>
      <c r="D8" s="72"/>
      <c r="E8" s="78"/>
      <c r="F8" s="73">
        <f>SUM(F6,F7)</f>
        <v>1.6885416666666665E-3</v>
      </c>
      <c r="G8" s="73"/>
      <c r="H8" s="78"/>
      <c r="I8" s="72">
        <f>SUM(I6,I7)</f>
        <v>1.9332175925925925E-3</v>
      </c>
      <c r="J8" s="72"/>
      <c r="K8" s="78"/>
      <c r="L8" s="73">
        <f>SUM(L6,L7)</f>
        <v>2.2967592592592597E-3</v>
      </c>
      <c r="M8" s="73"/>
      <c r="N8" s="78"/>
      <c r="O8" s="83">
        <f>SUM(O6,O7)</f>
        <v>2.711805555555556E-4</v>
      </c>
      <c r="P8" s="83"/>
      <c r="Q8" s="78"/>
      <c r="R8" s="73">
        <f>SUM(R6,R7)</f>
        <v>1.4583333333333334E-3</v>
      </c>
      <c r="S8" s="73"/>
      <c r="T8" s="78"/>
      <c r="U8" s="72">
        <f>SUM(U6,U7)</f>
        <v>1.8317129629629629E-3</v>
      </c>
      <c r="V8" s="72"/>
      <c r="W8" s="78"/>
      <c r="X8" s="73">
        <f>SUM(X6,X7)</f>
        <v>1.737615740740741E-3</v>
      </c>
      <c r="Y8" s="73"/>
      <c r="Z8" s="78"/>
      <c r="AA8" s="72">
        <f>SUM(AA6,AA7)</f>
        <v>2.432986111111111E-3</v>
      </c>
      <c r="AB8" s="72"/>
      <c r="AC8" s="78"/>
      <c r="AD8" s="75">
        <f>AD6</f>
        <v>0</v>
      </c>
      <c r="AE8" s="75"/>
      <c r="AF8" s="66"/>
      <c r="AG8" s="67"/>
      <c r="AH8" s="19"/>
    </row>
    <row r="9" spans="1:37" x14ac:dyDescent="0.3">
      <c r="A9" s="76"/>
      <c r="B9" s="22" t="s">
        <v>8</v>
      </c>
      <c r="C9" s="64">
        <f>IF(ISBLANK(C6),"",D123)</f>
        <v>8</v>
      </c>
      <c r="D9" s="64"/>
      <c r="E9" s="78"/>
      <c r="F9" s="64">
        <f>IF(ISBLANK(F6),"",G123)</f>
        <v>6</v>
      </c>
      <c r="G9" s="64"/>
      <c r="H9" s="78"/>
      <c r="I9" s="64">
        <f>IF(ISBLANK(I6),"",J123)</f>
        <v>7</v>
      </c>
      <c r="J9" s="64"/>
      <c r="K9" s="78"/>
      <c r="L9" s="64">
        <f>IF(ISBLANK(L6),"",M123)</f>
        <v>7</v>
      </c>
      <c r="M9" s="64"/>
      <c r="N9" s="78"/>
      <c r="O9" s="64">
        <f>IF(ISBLANK(O6),"",P123)</f>
        <v>6</v>
      </c>
      <c r="P9" s="64"/>
      <c r="Q9" s="78"/>
      <c r="R9" s="64">
        <f>IF(ISBLANK(R6),"",S123)</f>
        <v>7</v>
      </c>
      <c r="S9" s="64"/>
      <c r="T9" s="78"/>
      <c r="U9" s="64">
        <f>IF(ISBLANK(U6),"",V123)</f>
        <v>7</v>
      </c>
      <c r="V9" s="64"/>
      <c r="W9" s="78"/>
      <c r="X9" s="64">
        <f>IF(ISBLANK(X6),"",Y123)</f>
        <v>6</v>
      </c>
      <c r="Y9" s="64"/>
      <c r="Z9" s="78"/>
      <c r="AA9" s="64">
        <f>IF(ISBLANK(AA6),"",AB123)</f>
        <v>8</v>
      </c>
      <c r="AB9" s="64"/>
      <c r="AC9" s="78"/>
      <c r="AD9" s="64" t="str">
        <f>IF(ISBLANK(AD6),"",AE123)</f>
        <v/>
      </c>
      <c r="AE9" s="64"/>
      <c r="AF9" s="66"/>
      <c r="AG9" s="67"/>
      <c r="AH9" s="19"/>
    </row>
    <row r="10" spans="1:37" x14ac:dyDescent="0.3">
      <c r="A10" s="76"/>
      <c r="B10" s="5" t="s">
        <v>9</v>
      </c>
      <c r="C10" s="23">
        <f>IF(ISBLANK(C6),"",$B$90-D106+1)</f>
        <v>1</v>
      </c>
      <c r="D10" s="24">
        <f>C10</f>
        <v>1</v>
      </c>
      <c r="E10" s="78"/>
      <c r="F10" s="23">
        <f>IF(ISBLANK(F6),"",$B$90-G106+1)</f>
        <v>3</v>
      </c>
      <c r="G10" s="25">
        <f>IF(ISBLANK(F6),"",SUM(D10,F10))</f>
        <v>4</v>
      </c>
      <c r="H10" s="78"/>
      <c r="I10" s="23">
        <f>IF(ISBLANK(I6),"",$B$90-J106+1)</f>
        <v>2</v>
      </c>
      <c r="J10" s="25">
        <f>IF(ISBLANK(I6),"",SUM(G10,I10))</f>
        <v>6</v>
      </c>
      <c r="K10" s="78"/>
      <c r="L10" s="23">
        <f>IF(ISBLANK(L6),"",$B$90-M106+1)</f>
        <v>2</v>
      </c>
      <c r="M10" s="25">
        <f>IF(ISBLANK(L6),"",SUM(J10,L10))</f>
        <v>8</v>
      </c>
      <c r="N10" s="78"/>
      <c r="O10" s="23">
        <f>IF(ISBLANK(O6),"",$B$90-P106+1)</f>
        <v>3</v>
      </c>
      <c r="P10" s="25">
        <f>IF(ISBLANK(O6),"",SUM(M10,O10))</f>
        <v>11</v>
      </c>
      <c r="Q10" s="78"/>
      <c r="R10" s="23">
        <f>IF(ISBLANK(R6),"",$B$90-S106+1)</f>
        <v>2</v>
      </c>
      <c r="S10" s="25">
        <f>IF(ISBLANK(R6),"",SUM(P10,R10))</f>
        <v>13</v>
      </c>
      <c r="T10" s="78"/>
      <c r="U10" s="23">
        <f>IF(ISBLANK(U6),"",$B$90-V106+1)</f>
        <v>2</v>
      </c>
      <c r="V10" s="25">
        <f>IF(ISBLANK(U6),"",SUM(S10,U10))</f>
        <v>15</v>
      </c>
      <c r="W10" s="78"/>
      <c r="X10" s="23">
        <f>IF(ISBLANK(X6),"",$B$90-Y106+1)</f>
        <v>3</v>
      </c>
      <c r="Y10" s="25">
        <f>IF(ISBLANK(X6),"",SUM(V10,X10))</f>
        <v>18</v>
      </c>
      <c r="Z10" s="78"/>
      <c r="AA10" s="23">
        <f>IF(ISBLANK(AA6),"",$B$90-AB106+1)</f>
        <v>1</v>
      </c>
      <c r="AB10" s="25">
        <f>IF(ISBLANK(AA6),"",SUM(Y10,AA10))</f>
        <v>19</v>
      </c>
      <c r="AC10" s="78"/>
      <c r="AD10" s="23" t="str">
        <f>IF(ISBLANK(AD6),"",$B$90-AE106+1)</f>
        <v/>
      </c>
      <c r="AE10" s="25" t="str">
        <f>IF(ISBLANK(AD6),"",SUM(AB10,AD10))</f>
        <v/>
      </c>
      <c r="AF10" s="66"/>
      <c r="AG10" s="67"/>
      <c r="AH10" s="21"/>
    </row>
    <row r="11" spans="1:37" x14ac:dyDescent="0.3">
      <c r="A11" s="76" t="s">
        <v>10</v>
      </c>
      <c r="B11" s="18" t="s">
        <v>5</v>
      </c>
      <c r="C11" s="77">
        <v>2.7201388888888887E-3</v>
      </c>
      <c r="D11" s="77"/>
      <c r="E11" s="78" t="s">
        <v>71</v>
      </c>
      <c r="F11" s="79">
        <v>1.8366898148148147E-3</v>
      </c>
      <c r="G11" s="79"/>
      <c r="H11" s="78" t="s">
        <v>71</v>
      </c>
      <c r="I11" s="79">
        <v>2.0254629629629629E-3</v>
      </c>
      <c r="J11" s="79"/>
      <c r="K11" s="78" t="s">
        <v>71</v>
      </c>
      <c r="L11" s="79">
        <v>2.1290509259259262E-3</v>
      </c>
      <c r="M11" s="79"/>
      <c r="N11" s="78" t="s">
        <v>71</v>
      </c>
      <c r="O11" s="80">
        <v>4.9166666666666662E-4</v>
      </c>
      <c r="P11" s="80"/>
      <c r="Q11" s="78" t="s">
        <v>71</v>
      </c>
      <c r="R11" s="79">
        <v>1.386226851851852E-3</v>
      </c>
      <c r="S11" s="79"/>
      <c r="T11" s="78" t="s">
        <v>71</v>
      </c>
      <c r="U11" s="79">
        <v>1.8072916666666669E-3</v>
      </c>
      <c r="V11" s="79"/>
      <c r="W11" s="78" t="s">
        <v>71</v>
      </c>
      <c r="X11" s="79">
        <v>2.033217592592593E-3</v>
      </c>
      <c r="Y11" s="79"/>
      <c r="Z11" s="78" t="s">
        <v>71</v>
      </c>
      <c r="AA11" s="79">
        <v>2.3162037037037036E-3</v>
      </c>
      <c r="AB11" s="79"/>
      <c r="AC11" s="78" t="s">
        <v>71</v>
      </c>
      <c r="AD11" s="85"/>
      <c r="AE11" s="85"/>
      <c r="AF11" s="66">
        <f>IF(ISBLANK(C11),"",SUM(C15,F15,I15,L15,O15,R15,U15,X15,AA15,AD15,AD12))</f>
        <v>16</v>
      </c>
      <c r="AG11" s="67" t="s">
        <v>71</v>
      </c>
      <c r="AH11" s="19"/>
    </row>
    <row r="12" spans="1:37" x14ac:dyDescent="0.3">
      <c r="A12" s="76"/>
      <c r="B12" s="20" t="s">
        <v>6</v>
      </c>
      <c r="C12" s="68">
        <v>0</v>
      </c>
      <c r="D12" s="68"/>
      <c r="E12" s="78"/>
      <c r="F12" s="69">
        <v>0</v>
      </c>
      <c r="G12" s="69"/>
      <c r="H12" s="78"/>
      <c r="I12" s="69">
        <v>0</v>
      </c>
      <c r="J12" s="69"/>
      <c r="K12" s="78"/>
      <c r="L12" s="69">
        <v>5.7870370370370366E-5</v>
      </c>
      <c r="M12" s="69"/>
      <c r="N12" s="78"/>
      <c r="O12" s="70">
        <v>0</v>
      </c>
      <c r="P12" s="70"/>
      <c r="Q12" s="78"/>
      <c r="R12" s="69">
        <v>0</v>
      </c>
      <c r="S12" s="69"/>
      <c r="T12" s="78"/>
      <c r="U12" s="69">
        <v>1.7361111111111112E-4</v>
      </c>
      <c r="V12" s="69"/>
      <c r="W12" s="78"/>
      <c r="X12" s="69">
        <v>2.3148148148148147E-5</v>
      </c>
      <c r="Y12" s="69"/>
      <c r="Z12" s="78"/>
      <c r="AA12" s="69">
        <v>0</v>
      </c>
      <c r="AB12" s="69"/>
      <c r="AC12" s="78"/>
      <c r="AD12" s="71"/>
      <c r="AE12" s="71"/>
      <c r="AF12" s="66"/>
      <c r="AG12" s="67"/>
      <c r="AH12" s="21"/>
    </row>
    <row r="13" spans="1:37" x14ac:dyDescent="0.3">
      <c r="A13" s="76"/>
      <c r="B13" s="22" t="s">
        <v>7</v>
      </c>
      <c r="C13" s="86">
        <f>SUM(C11,C12)</f>
        <v>2.7201388888888887E-3</v>
      </c>
      <c r="D13" s="86"/>
      <c r="E13" s="78"/>
      <c r="F13" s="73">
        <f>SUM(F11:G12)</f>
        <v>1.8366898148148147E-3</v>
      </c>
      <c r="G13" s="73"/>
      <c r="H13" s="78"/>
      <c r="I13" s="73">
        <f>SUM(I11:I12)</f>
        <v>2.0254629629629629E-3</v>
      </c>
      <c r="J13" s="73"/>
      <c r="K13" s="78"/>
      <c r="L13" s="73">
        <f>SUM(L11,L12)</f>
        <v>2.1869212962962966E-3</v>
      </c>
      <c r="M13" s="73"/>
      <c r="N13" s="78"/>
      <c r="O13" s="74">
        <f>SUM(O11,O12)</f>
        <v>4.9166666666666662E-4</v>
      </c>
      <c r="P13" s="74"/>
      <c r="Q13" s="78"/>
      <c r="R13" s="73">
        <f>SUM(R11,R12)</f>
        <v>1.386226851851852E-3</v>
      </c>
      <c r="S13" s="73"/>
      <c r="T13" s="78"/>
      <c r="U13" s="73">
        <f>SUM(U11,U12)</f>
        <v>1.980902777777778E-3</v>
      </c>
      <c r="V13" s="73"/>
      <c r="W13" s="78"/>
      <c r="X13" s="73">
        <f>SUM(X11,X12)</f>
        <v>2.056365740740741E-3</v>
      </c>
      <c r="Y13" s="73"/>
      <c r="Z13" s="78"/>
      <c r="AA13" s="73">
        <f>SUM(AA11,AA12)</f>
        <v>2.3162037037037036E-3</v>
      </c>
      <c r="AB13" s="73"/>
      <c r="AC13" s="78"/>
      <c r="AD13" s="75">
        <f>AD11</f>
        <v>0</v>
      </c>
      <c r="AE13" s="75"/>
      <c r="AF13" s="66"/>
      <c r="AG13" s="67"/>
      <c r="AH13" s="21"/>
    </row>
    <row r="14" spans="1:37" x14ac:dyDescent="0.3">
      <c r="A14" s="76"/>
      <c r="B14" s="22" t="s">
        <v>8</v>
      </c>
      <c r="C14" s="64">
        <f>IF(ISBLANK(C11),"",D124)</f>
        <v>7</v>
      </c>
      <c r="D14" s="64"/>
      <c r="E14" s="78"/>
      <c r="F14" s="64">
        <f>IF(ISBLANK(F11),"",G124)</f>
        <v>8</v>
      </c>
      <c r="G14" s="64"/>
      <c r="H14" s="78"/>
      <c r="I14" s="64">
        <f>IF(ISBLANK(I11),"",J124)</f>
        <v>8</v>
      </c>
      <c r="J14" s="64"/>
      <c r="K14" s="78"/>
      <c r="L14" s="64">
        <f>IF(ISBLANK(L11),"",M124)</f>
        <v>6</v>
      </c>
      <c r="M14" s="64"/>
      <c r="N14" s="78"/>
      <c r="O14" s="64">
        <f>IF(ISBLANK(O11),"",P124)</f>
        <v>8</v>
      </c>
      <c r="P14" s="64"/>
      <c r="Q14" s="78"/>
      <c r="R14" s="64">
        <f>IF(ISBLANK(R11),"",S124)</f>
        <v>5</v>
      </c>
      <c r="S14" s="64"/>
      <c r="T14" s="78"/>
      <c r="U14" s="64">
        <f>IF(ISBLANK(U11),"",V124)</f>
        <v>8</v>
      </c>
      <c r="V14" s="64"/>
      <c r="W14" s="78"/>
      <c r="X14" s="64">
        <f>IF(ISBLANK(X11),"",Y124)</f>
        <v>8</v>
      </c>
      <c r="Y14" s="64"/>
      <c r="Z14" s="78"/>
      <c r="AA14" s="64">
        <f>IF(ISBLANK(AA11),"",AB124)</f>
        <v>7</v>
      </c>
      <c r="AB14" s="64"/>
      <c r="AC14" s="78"/>
      <c r="AD14" s="64" t="str">
        <f>IF(ISBLANK(AD11),"",AE124)</f>
        <v/>
      </c>
      <c r="AE14" s="64"/>
      <c r="AF14" s="66"/>
      <c r="AG14" s="67"/>
      <c r="AH14" s="21"/>
    </row>
    <row r="15" spans="1:37" x14ac:dyDescent="0.3">
      <c r="A15" s="76"/>
      <c r="B15" s="5" t="s">
        <v>9</v>
      </c>
      <c r="C15" s="23">
        <f>IF(ISBLANK(C11),"",$B$90-D107+1)</f>
        <v>2</v>
      </c>
      <c r="D15" s="24">
        <f>C15</f>
        <v>2</v>
      </c>
      <c r="E15" s="78"/>
      <c r="F15" s="23">
        <f>IF(ISBLANK(F11),"",$B$90-G107+1)</f>
        <v>1</v>
      </c>
      <c r="G15" s="25">
        <f>IF(ISBLANK(F11),"",SUM(D15,F15))</f>
        <v>3</v>
      </c>
      <c r="H15" s="78"/>
      <c r="I15" s="23">
        <f>IF(ISBLANK(I11),"",$B$90-J107+1)</f>
        <v>1</v>
      </c>
      <c r="J15" s="25">
        <f>IF(ISBLANK(I11),"",SUM(G15,I15))</f>
        <v>4</v>
      </c>
      <c r="K15" s="78"/>
      <c r="L15" s="23">
        <f>IF(ISBLANK(L11),"",$B$90-M107+1)</f>
        <v>3</v>
      </c>
      <c r="M15" s="25">
        <f>IF(ISBLANK(L11),"",SUM(J15,L15))</f>
        <v>7</v>
      </c>
      <c r="N15" s="78"/>
      <c r="O15" s="23">
        <f>IF(ISBLANK(O11),"",$B$90-P107+1)</f>
        <v>1</v>
      </c>
      <c r="P15" s="25">
        <f>IF(ISBLANK(O11),"",SUM(M15,O15))</f>
        <v>8</v>
      </c>
      <c r="Q15" s="78"/>
      <c r="R15" s="23">
        <f>IF(ISBLANK(R11),"",$B$90-S107+1)</f>
        <v>4</v>
      </c>
      <c r="S15" s="25">
        <f>IF(ISBLANK(R11),"",SUM(P15,R15))</f>
        <v>12</v>
      </c>
      <c r="T15" s="78"/>
      <c r="U15" s="23">
        <f>IF(ISBLANK(U11),"",$B$90-V107+1)</f>
        <v>1</v>
      </c>
      <c r="V15" s="25">
        <f>IF(ISBLANK(U11),"",SUM(S15,U15))</f>
        <v>13</v>
      </c>
      <c r="W15" s="78"/>
      <c r="X15" s="23">
        <f>IF(ISBLANK(X11),"",$B$90-Y107+1)</f>
        <v>1</v>
      </c>
      <c r="Y15" s="25">
        <f>IF(ISBLANK(X11),"",SUM(V15,X15))</f>
        <v>14</v>
      </c>
      <c r="Z15" s="78"/>
      <c r="AA15" s="23">
        <f>IF(ISBLANK(AA11),"",$B$90-AB107+1)</f>
        <v>2</v>
      </c>
      <c r="AB15" s="25">
        <f>IF(ISBLANK(AA11),"",SUM(Y15,AA15))</f>
        <v>16</v>
      </c>
      <c r="AC15" s="78"/>
      <c r="AD15" s="23" t="str">
        <f>IF(ISBLANK(AD11),"",$B$90-AE107+1)</f>
        <v/>
      </c>
      <c r="AE15" s="25" t="str">
        <f>IF(ISBLANK(AD11),"",SUM(AB15,AD15))</f>
        <v/>
      </c>
      <c r="AF15" s="66"/>
      <c r="AG15" s="67"/>
      <c r="AH15" s="21"/>
    </row>
    <row r="16" spans="1:37" x14ac:dyDescent="0.3">
      <c r="A16" s="76" t="s">
        <v>11</v>
      </c>
      <c r="B16" s="18" t="s">
        <v>5</v>
      </c>
      <c r="C16" s="77">
        <v>2.5256944444444446E-3</v>
      </c>
      <c r="D16" s="77"/>
      <c r="E16" s="78" t="s">
        <v>71</v>
      </c>
      <c r="F16" s="79">
        <v>1.5434027777777779E-3</v>
      </c>
      <c r="G16" s="79"/>
      <c r="H16" s="78" t="s">
        <v>71</v>
      </c>
      <c r="I16" s="79">
        <v>1.8637731481481483E-3</v>
      </c>
      <c r="J16" s="79"/>
      <c r="K16" s="78" t="s">
        <v>71</v>
      </c>
      <c r="L16" s="79">
        <v>1.9635416666666668E-3</v>
      </c>
      <c r="M16" s="79"/>
      <c r="N16" s="78" t="s">
        <v>71</v>
      </c>
      <c r="O16" s="80">
        <v>2.3738425925925931E-4</v>
      </c>
      <c r="P16" s="80"/>
      <c r="Q16" s="78" t="s">
        <v>71</v>
      </c>
      <c r="R16" s="79">
        <v>1.3818287037037037E-3</v>
      </c>
      <c r="S16" s="79"/>
      <c r="T16" s="78" t="s">
        <v>71</v>
      </c>
      <c r="U16" s="79">
        <v>1.7670138888888891E-3</v>
      </c>
      <c r="V16" s="79"/>
      <c r="W16" s="78" t="s">
        <v>71</v>
      </c>
      <c r="X16" s="79">
        <v>1.6333333333333332E-3</v>
      </c>
      <c r="Y16" s="79"/>
      <c r="Z16" s="78" t="s">
        <v>71</v>
      </c>
      <c r="AA16" s="79">
        <v>2.1891203703703704E-3</v>
      </c>
      <c r="AB16" s="79"/>
      <c r="AC16" s="78" t="s">
        <v>71</v>
      </c>
      <c r="AD16" s="65"/>
      <c r="AE16" s="65"/>
      <c r="AF16" s="66">
        <f>IF(ISBLANK(C16),"",SUM(C20,F20,I20,L20,O20,R20,U20,X20,AA20,AD20,AD17))</f>
        <v>45</v>
      </c>
      <c r="AG16" s="67" t="s">
        <v>71</v>
      </c>
      <c r="AH16" s="19"/>
    </row>
    <row r="17" spans="1:34" s="1" customFormat="1" x14ac:dyDescent="0.3">
      <c r="A17" s="76"/>
      <c r="B17" s="20" t="s">
        <v>6</v>
      </c>
      <c r="C17" s="68">
        <v>0</v>
      </c>
      <c r="D17" s="68"/>
      <c r="E17" s="78"/>
      <c r="F17" s="69">
        <v>0</v>
      </c>
      <c r="G17" s="69"/>
      <c r="H17" s="78"/>
      <c r="I17" s="69">
        <v>0</v>
      </c>
      <c r="J17" s="69"/>
      <c r="K17" s="78"/>
      <c r="L17" s="69">
        <v>0</v>
      </c>
      <c r="M17" s="69"/>
      <c r="N17" s="78"/>
      <c r="O17" s="70">
        <v>0</v>
      </c>
      <c r="P17" s="70"/>
      <c r="Q17" s="78"/>
      <c r="R17" s="69">
        <v>0</v>
      </c>
      <c r="S17" s="69"/>
      <c r="T17" s="78"/>
      <c r="U17" s="69">
        <v>0</v>
      </c>
      <c r="V17" s="69"/>
      <c r="W17" s="78"/>
      <c r="X17" s="69">
        <v>0</v>
      </c>
      <c r="Y17" s="69"/>
      <c r="Z17" s="78"/>
      <c r="AA17" s="69">
        <v>0</v>
      </c>
      <c r="AB17" s="69"/>
      <c r="AC17" s="78"/>
      <c r="AD17" s="71"/>
      <c r="AE17" s="71"/>
      <c r="AF17" s="66"/>
      <c r="AG17" s="67"/>
      <c r="AH17" s="21"/>
    </row>
    <row r="18" spans="1:34" s="1" customFormat="1" x14ac:dyDescent="0.3">
      <c r="A18" s="76"/>
      <c r="B18" s="22" t="s">
        <v>7</v>
      </c>
      <c r="C18" s="72">
        <f>SUM(C16,C17)</f>
        <v>2.5256944444444446E-3</v>
      </c>
      <c r="D18" s="72"/>
      <c r="E18" s="78"/>
      <c r="F18" s="73">
        <f>SUM(F16,F17)</f>
        <v>1.5434027777777779E-3</v>
      </c>
      <c r="G18" s="73"/>
      <c r="H18" s="78"/>
      <c r="I18" s="73">
        <f>SUM(I16,I17)</f>
        <v>1.8637731481481483E-3</v>
      </c>
      <c r="J18" s="73"/>
      <c r="K18" s="78"/>
      <c r="L18" s="73">
        <f>SUM(L16,L17)</f>
        <v>1.9635416666666668E-3</v>
      </c>
      <c r="M18" s="73"/>
      <c r="N18" s="78"/>
      <c r="O18" s="74">
        <f>SUM(O16,O17)</f>
        <v>2.3738425925925931E-4</v>
      </c>
      <c r="P18" s="74"/>
      <c r="Q18" s="78"/>
      <c r="R18" s="73">
        <f>SUM(R16,R17)</f>
        <v>1.3818287037037037E-3</v>
      </c>
      <c r="S18" s="73"/>
      <c r="T18" s="78"/>
      <c r="U18" s="73">
        <f>SUM(U16,U17)</f>
        <v>1.7670138888888891E-3</v>
      </c>
      <c r="V18" s="73"/>
      <c r="W18" s="78"/>
      <c r="X18" s="73">
        <f>SUM(X16,X17)</f>
        <v>1.6333333333333332E-3</v>
      </c>
      <c r="Y18" s="73"/>
      <c r="Z18" s="78"/>
      <c r="AA18" s="73">
        <f>SUM(AA16,AA17)</f>
        <v>2.1891203703703704E-3</v>
      </c>
      <c r="AB18" s="73"/>
      <c r="AC18" s="78"/>
      <c r="AD18" s="75">
        <f>AD16</f>
        <v>0</v>
      </c>
      <c r="AE18" s="75"/>
      <c r="AF18" s="66"/>
      <c r="AG18" s="67"/>
      <c r="AH18" s="19"/>
    </row>
    <row r="19" spans="1:34" s="1" customFormat="1" x14ac:dyDescent="0.3">
      <c r="A19" s="76"/>
      <c r="B19" s="22" t="s">
        <v>8</v>
      </c>
      <c r="C19" s="64">
        <f>IF(ISBLANK(C16),"",D125)</f>
        <v>3</v>
      </c>
      <c r="D19" s="64"/>
      <c r="E19" s="78"/>
      <c r="F19" s="64">
        <f>IF(ISBLANK(F16),"",G125)</f>
        <v>5</v>
      </c>
      <c r="G19" s="64"/>
      <c r="H19" s="78"/>
      <c r="I19" s="64">
        <f>IF(ISBLANK(I16),"",J125)</f>
        <v>5</v>
      </c>
      <c r="J19" s="64"/>
      <c r="K19" s="78"/>
      <c r="L19" s="64">
        <f>IF(ISBLANK(L16),"",M125)</f>
        <v>3</v>
      </c>
      <c r="M19" s="64"/>
      <c r="N19" s="78"/>
      <c r="O19" s="64">
        <f>IF(ISBLANK(O16),"",P125)</f>
        <v>3</v>
      </c>
      <c r="P19" s="64"/>
      <c r="Q19" s="78"/>
      <c r="R19" s="64">
        <f>IF(ISBLANK(R16),"",S125)</f>
        <v>4</v>
      </c>
      <c r="S19" s="64"/>
      <c r="T19" s="78"/>
      <c r="U19" s="64">
        <f>IF(ISBLANK(U16),"",V125)</f>
        <v>5</v>
      </c>
      <c r="V19" s="64"/>
      <c r="W19" s="78"/>
      <c r="X19" s="64">
        <f>IF(ISBLANK(X16),"",Y125)</f>
        <v>3</v>
      </c>
      <c r="Y19" s="64"/>
      <c r="Z19" s="78"/>
      <c r="AA19" s="64">
        <f>IF(ISBLANK(AA16),"",AB125)</f>
        <v>5</v>
      </c>
      <c r="AB19" s="64"/>
      <c r="AC19" s="78"/>
      <c r="AD19" s="64" t="str">
        <f>IF(ISBLANK(AD16),"",AE125)</f>
        <v/>
      </c>
      <c r="AE19" s="64"/>
      <c r="AF19" s="66"/>
      <c r="AG19" s="67"/>
      <c r="AH19" s="19"/>
    </row>
    <row r="20" spans="1:34" s="1" customFormat="1" x14ac:dyDescent="0.3">
      <c r="A20" s="76"/>
      <c r="B20" s="5" t="s">
        <v>9</v>
      </c>
      <c r="C20" s="23">
        <f>IF(ISBLANK(C16),"",$B$90-D108+1)</f>
        <v>6</v>
      </c>
      <c r="D20" s="24">
        <f>C20</f>
        <v>6</v>
      </c>
      <c r="E20" s="78"/>
      <c r="F20" s="23">
        <f>IF(ISBLANK(F16),"",$B$90-G108+1)</f>
        <v>4</v>
      </c>
      <c r="G20" s="25">
        <f>IF(ISBLANK(F16),"",SUM(D20,F20))</f>
        <v>10</v>
      </c>
      <c r="H20" s="78"/>
      <c r="I20" s="23">
        <f>IF(ISBLANK(I16),"",$B$90-J108+1)</f>
        <v>4</v>
      </c>
      <c r="J20" s="25">
        <f>IF(ISBLANK(I16),"",SUM(G20,I20))</f>
        <v>14</v>
      </c>
      <c r="K20" s="78"/>
      <c r="L20" s="23">
        <f>IF(ISBLANK(L16),"",$B$90-M108+1)</f>
        <v>6</v>
      </c>
      <c r="M20" s="25">
        <f>IF(ISBLANK(L16),"",SUM(J20,L20))</f>
        <v>20</v>
      </c>
      <c r="N20" s="78"/>
      <c r="O20" s="23">
        <f>IF(ISBLANK(O16),"",$B$90-P108+1)</f>
        <v>6</v>
      </c>
      <c r="P20" s="25">
        <f>IF(ISBLANK(O16),"",SUM(M20,O20))</f>
        <v>26</v>
      </c>
      <c r="Q20" s="78"/>
      <c r="R20" s="23">
        <f>IF(ISBLANK(R16),"",$B$90-S108+1)</f>
        <v>5</v>
      </c>
      <c r="S20" s="25">
        <f>IF(ISBLANK(R16),"",SUM(P20,R20))</f>
        <v>31</v>
      </c>
      <c r="T20" s="78"/>
      <c r="U20" s="23">
        <f>IF(ISBLANK(U16),"",$B$90-V108+1)</f>
        <v>4</v>
      </c>
      <c r="V20" s="25">
        <f>IF(ISBLANK(U16),"",SUM(S20,U20))</f>
        <v>35</v>
      </c>
      <c r="W20" s="78"/>
      <c r="X20" s="23">
        <f>IF(ISBLANK(X16),"",$B$90-Y108+1)</f>
        <v>6</v>
      </c>
      <c r="Y20" s="25">
        <f>IF(ISBLANK(X16),"",SUM(V20,X20))</f>
        <v>41</v>
      </c>
      <c r="Z20" s="78"/>
      <c r="AA20" s="23">
        <f>IF(ISBLANK(AA16),"",$B$90-AB108+1)</f>
        <v>4</v>
      </c>
      <c r="AB20" s="25">
        <f>IF(ISBLANK(AA16),"",SUM(Y20,AA20))</f>
        <v>45</v>
      </c>
      <c r="AC20" s="78"/>
      <c r="AD20" s="23" t="str">
        <f>IF(ISBLANK(AD16),"",$B$90-AE108+1)</f>
        <v/>
      </c>
      <c r="AE20" s="25" t="str">
        <f>IF(ISBLANK(AD16),"",SUM(AB20,AD20))</f>
        <v/>
      </c>
      <c r="AF20" s="66"/>
      <c r="AG20" s="67"/>
      <c r="AH20" s="21"/>
    </row>
    <row r="21" spans="1:34" s="1" customFormat="1" x14ac:dyDescent="0.3">
      <c r="A21" s="76" t="s">
        <v>12</v>
      </c>
      <c r="B21" s="18" t="s">
        <v>5</v>
      </c>
      <c r="C21" s="77">
        <v>2.5512731481481484E-3</v>
      </c>
      <c r="D21" s="77"/>
      <c r="E21" s="78" t="s">
        <v>71</v>
      </c>
      <c r="F21" s="79">
        <v>1.6987268518518517E-3</v>
      </c>
      <c r="G21" s="79"/>
      <c r="H21" s="78" t="s">
        <v>71</v>
      </c>
      <c r="I21" s="79">
        <v>1.8658564814814816E-3</v>
      </c>
      <c r="J21" s="79"/>
      <c r="K21" s="78" t="s">
        <v>71</v>
      </c>
      <c r="L21" s="79">
        <v>2.3443287037037039E-3</v>
      </c>
      <c r="M21" s="79"/>
      <c r="N21" s="78" t="s">
        <v>71</v>
      </c>
      <c r="O21" s="80">
        <v>2.8379629629629631E-4</v>
      </c>
      <c r="P21" s="80"/>
      <c r="Q21" s="78" t="s">
        <v>71</v>
      </c>
      <c r="R21" s="79">
        <v>1.3414351851851851E-3</v>
      </c>
      <c r="S21" s="79"/>
      <c r="T21" s="78" t="s">
        <v>71</v>
      </c>
      <c r="U21" s="79">
        <v>1.7958333333333333E-3</v>
      </c>
      <c r="V21" s="79"/>
      <c r="W21" s="78" t="s">
        <v>71</v>
      </c>
      <c r="X21" s="79">
        <v>1.8184027777777779E-3</v>
      </c>
      <c r="Y21" s="79"/>
      <c r="Z21" s="78" t="s">
        <v>71</v>
      </c>
      <c r="AA21" s="79">
        <v>2.2184027777777779E-3</v>
      </c>
      <c r="AB21" s="79"/>
      <c r="AC21" s="78" t="s">
        <v>71</v>
      </c>
      <c r="AD21" s="65"/>
      <c r="AE21" s="65"/>
      <c r="AF21" s="66">
        <f>IF(ISBLANK(C21),"",SUM(C25,F25,I25,L25,O25,R25,U25,X25,AA25,AD25,AD22))</f>
        <v>27</v>
      </c>
      <c r="AG21" s="67" t="s">
        <v>71</v>
      </c>
      <c r="AH21" s="19"/>
    </row>
    <row r="22" spans="1:34" s="1" customFormat="1" x14ac:dyDescent="0.3">
      <c r="A22" s="76"/>
      <c r="B22" s="20" t="s">
        <v>6</v>
      </c>
      <c r="C22" s="68">
        <v>0</v>
      </c>
      <c r="D22" s="68"/>
      <c r="E22" s="78"/>
      <c r="F22" s="69">
        <v>0</v>
      </c>
      <c r="G22" s="69"/>
      <c r="H22" s="78"/>
      <c r="I22" s="69">
        <v>0</v>
      </c>
      <c r="J22" s="69"/>
      <c r="K22" s="78"/>
      <c r="L22" s="69">
        <v>0</v>
      </c>
      <c r="M22" s="69"/>
      <c r="N22" s="78"/>
      <c r="O22" s="70">
        <v>0</v>
      </c>
      <c r="P22" s="70"/>
      <c r="Q22" s="78"/>
      <c r="R22" s="69">
        <v>0</v>
      </c>
      <c r="S22" s="69"/>
      <c r="T22" s="78"/>
      <c r="U22" s="69">
        <v>0</v>
      </c>
      <c r="V22" s="69"/>
      <c r="W22" s="78"/>
      <c r="X22" s="69">
        <v>0</v>
      </c>
      <c r="Y22" s="69"/>
      <c r="Z22" s="78"/>
      <c r="AA22" s="69">
        <v>0</v>
      </c>
      <c r="AB22" s="69"/>
      <c r="AC22" s="78"/>
      <c r="AD22" s="71"/>
      <c r="AE22" s="71"/>
      <c r="AF22" s="66"/>
      <c r="AG22" s="67"/>
      <c r="AH22" s="21"/>
    </row>
    <row r="23" spans="1:34" s="1" customFormat="1" x14ac:dyDescent="0.3">
      <c r="A23" s="76"/>
      <c r="B23" s="22" t="s">
        <v>7</v>
      </c>
      <c r="C23" s="72">
        <f>SUM(C21,C22)</f>
        <v>2.5512731481481484E-3</v>
      </c>
      <c r="D23" s="72"/>
      <c r="E23" s="78"/>
      <c r="F23" s="73">
        <f>SUM(F21,F22)</f>
        <v>1.6987268518518517E-3</v>
      </c>
      <c r="G23" s="73"/>
      <c r="H23" s="78"/>
      <c r="I23" s="73">
        <f>SUM(I21,I22)</f>
        <v>1.8658564814814816E-3</v>
      </c>
      <c r="J23" s="73"/>
      <c r="K23" s="78"/>
      <c r="L23" s="73">
        <f>SUM(L21,L22)</f>
        <v>2.3443287037037039E-3</v>
      </c>
      <c r="M23" s="73"/>
      <c r="N23" s="78"/>
      <c r="O23" s="74">
        <f>SUM(O21,O22)</f>
        <v>2.8379629629629631E-4</v>
      </c>
      <c r="P23" s="74"/>
      <c r="Q23" s="78"/>
      <c r="R23" s="73">
        <f>SUM(R21,R22)</f>
        <v>1.3414351851851851E-3</v>
      </c>
      <c r="S23" s="73"/>
      <c r="T23" s="78"/>
      <c r="U23" s="73">
        <f>SUM(U21,U22)</f>
        <v>1.7958333333333333E-3</v>
      </c>
      <c r="V23" s="73"/>
      <c r="W23" s="78"/>
      <c r="X23" s="73">
        <f>SUM(X21,X22)</f>
        <v>1.8184027777777779E-3</v>
      </c>
      <c r="Y23" s="73"/>
      <c r="Z23" s="78"/>
      <c r="AA23" s="73">
        <f>SUM(AA21,AA22)</f>
        <v>2.2184027777777779E-3</v>
      </c>
      <c r="AB23" s="73"/>
      <c r="AC23" s="78"/>
      <c r="AD23" s="75">
        <f>AD21</f>
        <v>0</v>
      </c>
      <c r="AE23" s="75"/>
      <c r="AF23" s="66"/>
      <c r="AG23" s="67"/>
      <c r="AH23" s="19"/>
    </row>
    <row r="24" spans="1:34" s="1" customFormat="1" x14ac:dyDescent="0.3">
      <c r="A24" s="76"/>
      <c r="B24" s="22" t="s">
        <v>8</v>
      </c>
      <c r="C24" s="64">
        <f>IF(ISBLANK(C21),"",D126)</f>
        <v>4</v>
      </c>
      <c r="D24" s="64"/>
      <c r="E24" s="78"/>
      <c r="F24" s="64">
        <f>IF(ISBLANK(F21),"",G126)</f>
        <v>7</v>
      </c>
      <c r="G24" s="64"/>
      <c r="H24" s="78"/>
      <c r="I24" s="64">
        <f>IF(ISBLANK(I21),"",J126)</f>
        <v>6</v>
      </c>
      <c r="J24" s="64"/>
      <c r="K24" s="78"/>
      <c r="L24" s="64">
        <f>IF(ISBLANK(L21),"",M126)</f>
        <v>8</v>
      </c>
      <c r="M24" s="64"/>
      <c r="N24" s="78"/>
      <c r="O24" s="64">
        <f>IF(ISBLANK(O21),"",P126)</f>
        <v>7</v>
      </c>
      <c r="P24" s="64"/>
      <c r="Q24" s="78"/>
      <c r="R24" s="64">
        <f>IF(ISBLANK(R21),"",S126)</f>
        <v>3</v>
      </c>
      <c r="S24" s="64"/>
      <c r="T24" s="78"/>
      <c r="U24" s="64">
        <f>IF(ISBLANK(U21),"",V126)</f>
        <v>6</v>
      </c>
      <c r="V24" s="64"/>
      <c r="W24" s="78"/>
      <c r="X24" s="64">
        <f>IF(ISBLANK(X21),"",Y126)</f>
        <v>7</v>
      </c>
      <c r="Y24" s="64"/>
      <c r="Z24" s="78"/>
      <c r="AA24" s="64">
        <f>IF(ISBLANK(AA21),"",AB126)</f>
        <v>6</v>
      </c>
      <c r="AB24" s="64"/>
      <c r="AC24" s="78"/>
      <c r="AD24" s="64" t="str">
        <f>IF(ISBLANK(AD21),"",AE126)</f>
        <v/>
      </c>
      <c r="AE24" s="64"/>
      <c r="AF24" s="66"/>
      <c r="AG24" s="67"/>
      <c r="AH24" s="19"/>
    </row>
    <row r="25" spans="1:34" s="1" customFormat="1" x14ac:dyDescent="0.3">
      <c r="A25" s="76"/>
      <c r="B25" s="5" t="s">
        <v>9</v>
      </c>
      <c r="C25" s="23">
        <f>IF(ISBLANK(C21),"",$B$90-D109+1)</f>
        <v>5</v>
      </c>
      <c r="D25" s="24">
        <f>C25</f>
        <v>5</v>
      </c>
      <c r="E25" s="78"/>
      <c r="F25" s="23">
        <f>IF(ISBLANK(F21),"",$B$90-G109+1)</f>
        <v>2</v>
      </c>
      <c r="G25" s="25">
        <f>IF(ISBLANK(F21),"",SUM(D25,F25))</f>
        <v>7</v>
      </c>
      <c r="H25" s="78"/>
      <c r="I25" s="23">
        <f>IF(ISBLANK(I21),"",$B$90-J109+1)</f>
        <v>3</v>
      </c>
      <c r="J25" s="25">
        <f>IF(ISBLANK(I21),"",SUM(G25,I25))</f>
        <v>10</v>
      </c>
      <c r="K25" s="78"/>
      <c r="L25" s="23">
        <f>IF(ISBLANK(L21),"",$B$90-M109+1)</f>
        <v>1</v>
      </c>
      <c r="M25" s="25">
        <f>IF(ISBLANK(L21),"",SUM(J25,L25))</f>
        <v>11</v>
      </c>
      <c r="N25" s="78"/>
      <c r="O25" s="23">
        <f>IF(ISBLANK(O21),"",$B$90-P109+1)</f>
        <v>2</v>
      </c>
      <c r="P25" s="25">
        <f>IF(ISBLANK(O21),"",SUM(M25,O25))</f>
        <v>13</v>
      </c>
      <c r="Q25" s="78"/>
      <c r="R25" s="23">
        <f>IF(ISBLANK(R21),"",$B$90-S109+1)</f>
        <v>6</v>
      </c>
      <c r="S25" s="25">
        <f>IF(ISBLANK(R21),"",SUM(P25,R25))</f>
        <v>19</v>
      </c>
      <c r="T25" s="78"/>
      <c r="U25" s="23">
        <f>IF(ISBLANK(U21),"",$B$90-V109+1)</f>
        <v>3</v>
      </c>
      <c r="V25" s="25">
        <f>IF(ISBLANK(U21),"",SUM(S25,U25))</f>
        <v>22</v>
      </c>
      <c r="W25" s="78"/>
      <c r="X25" s="23">
        <f>IF(ISBLANK(X21),"",$B$90-Y109+1)</f>
        <v>2</v>
      </c>
      <c r="Y25" s="25">
        <f>IF(ISBLANK(X21),"",SUM(V25,X25))</f>
        <v>24</v>
      </c>
      <c r="Z25" s="78"/>
      <c r="AA25" s="23">
        <f>IF(ISBLANK(AA21),"",$B$90-AB109+1)</f>
        <v>3</v>
      </c>
      <c r="AB25" s="25">
        <f>IF(ISBLANK(AA21),"",SUM(Y25,AA25))</f>
        <v>27</v>
      </c>
      <c r="AC25" s="78"/>
      <c r="AD25" s="23" t="str">
        <f>IF(ISBLANK(AD21),"",$B$90-AE109+1)</f>
        <v/>
      </c>
      <c r="AE25" s="25" t="str">
        <f>IF(ISBLANK(AD21),"",SUM(AB25,AD25))</f>
        <v/>
      </c>
      <c r="AF25" s="66"/>
      <c r="AG25" s="67"/>
      <c r="AH25" s="21"/>
    </row>
    <row r="26" spans="1:34" s="1" customFormat="1" x14ac:dyDescent="0.3">
      <c r="A26" s="76" t="s">
        <v>13</v>
      </c>
      <c r="B26" s="18" t="s">
        <v>5</v>
      </c>
      <c r="C26" s="77">
        <v>2.3162037037037036E-3</v>
      </c>
      <c r="D26" s="77"/>
      <c r="E26" s="78" t="s">
        <v>71</v>
      </c>
      <c r="F26" s="77">
        <v>1.2694444444444444E-3</v>
      </c>
      <c r="G26" s="77"/>
      <c r="H26" s="78" t="s">
        <v>71</v>
      </c>
      <c r="I26" s="77">
        <v>1.5135416666666667E-3</v>
      </c>
      <c r="J26" s="77"/>
      <c r="K26" s="78" t="s">
        <v>71</v>
      </c>
      <c r="L26" s="77">
        <v>1.8020833333333335E-3</v>
      </c>
      <c r="M26" s="77"/>
      <c r="N26" s="78" t="s">
        <v>71</v>
      </c>
      <c r="O26" s="84">
        <v>2.4062499999999998E-4</v>
      </c>
      <c r="P26" s="84"/>
      <c r="Q26" s="78" t="s">
        <v>71</v>
      </c>
      <c r="R26" s="77">
        <v>1.3026620370370371E-3</v>
      </c>
      <c r="S26" s="77"/>
      <c r="T26" s="78" t="s">
        <v>71</v>
      </c>
      <c r="U26" s="77">
        <v>1.7052083333333331E-3</v>
      </c>
      <c r="V26" s="77"/>
      <c r="W26" s="78" t="s">
        <v>71</v>
      </c>
      <c r="X26" s="77">
        <v>1.4686342592592592E-3</v>
      </c>
      <c r="Y26" s="77"/>
      <c r="Z26" s="78" t="s">
        <v>71</v>
      </c>
      <c r="AA26" s="77">
        <v>1.9116898148148148E-3</v>
      </c>
      <c r="AB26" s="77"/>
      <c r="AC26" s="78" t="s">
        <v>71</v>
      </c>
      <c r="AD26" s="85"/>
      <c r="AE26" s="85"/>
      <c r="AF26" s="66">
        <f>IF(ISBLANK(C26),"",SUM(C30,F30,I30,L30,O30,R30,U30,X30,AA30,AD30,AD27))</f>
        <v>68</v>
      </c>
      <c r="AG26" s="67" t="s">
        <v>71</v>
      </c>
      <c r="AH26" s="19"/>
    </row>
    <row r="27" spans="1:34" s="1" customFormat="1" x14ac:dyDescent="0.3">
      <c r="A27" s="76"/>
      <c r="B27" s="20" t="s">
        <v>6</v>
      </c>
      <c r="C27" s="68">
        <v>1.7361111111111112E-4</v>
      </c>
      <c r="D27" s="68"/>
      <c r="E27" s="78"/>
      <c r="F27" s="68">
        <v>1.1574074074074073E-5</v>
      </c>
      <c r="G27" s="68"/>
      <c r="H27" s="78"/>
      <c r="I27" s="68">
        <v>0</v>
      </c>
      <c r="J27" s="68"/>
      <c r="K27" s="78"/>
      <c r="L27" s="68">
        <v>2.3148148148148147E-5</v>
      </c>
      <c r="M27" s="68"/>
      <c r="N27" s="78"/>
      <c r="O27" s="81">
        <v>0</v>
      </c>
      <c r="P27" s="81"/>
      <c r="Q27" s="78"/>
      <c r="R27" s="68">
        <v>0</v>
      </c>
      <c r="S27" s="68"/>
      <c r="T27" s="78"/>
      <c r="U27" s="68">
        <v>0</v>
      </c>
      <c r="V27" s="68"/>
      <c r="W27" s="78"/>
      <c r="X27" s="69">
        <v>2.3148148148148147E-5</v>
      </c>
      <c r="Y27" s="69"/>
      <c r="Z27" s="78"/>
      <c r="AA27" s="69">
        <v>0</v>
      </c>
      <c r="AB27" s="69"/>
      <c r="AC27" s="78"/>
      <c r="AD27" s="82"/>
      <c r="AE27" s="82"/>
      <c r="AF27" s="66"/>
      <c r="AG27" s="67"/>
      <c r="AH27" s="21"/>
    </row>
    <row r="28" spans="1:34" s="1" customFormat="1" x14ac:dyDescent="0.3">
      <c r="A28" s="76"/>
      <c r="B28" s="22" t="s">
        <v>7</v>
      </c>
      <c r="C28" s="72">
        <f>SUM(C26,C27)</f>
        <v>2.4898148148148145E-3</v>
      </c>
      <c r="D28" s="72"/>
      <c r="E28" s="78"/>
      <c r="F28" s="72">
        <f>SUM(F26,F27)</f>
        <v>1.2810185185185184E-3</v>
      </c>
      <c r="G28" s="72"/>
      <c r="H28" s="78"/>
      <c r="I28" s="72">
        <f>SUM(I26,I27)</f>
        <v>1.5135416666666667E-3</v>
      </c>
      <c r="J28" s="72"/>
      <c r="K28" s="78"/>
      <c r="L28" s="72">
        <f>SUM(L26,L27)</f>
        <v>1.8252314814814817E-3</v>
      </c>
      <c r="M28" s="72"/>
      <c r="N28" s="78"/>
      <c r="O28" s="83">
        <f>SUM(O26,O27)</f>
        <v>2.4062499999999998E-4</v>
      </c>
      <c r="P28" s="83"/>
      <c r="Q28" s="78"/>
      <c r="R28" s="72">
        <f>SUM(R26,R27)</f>
        <v>1.3026620370370371E-3</v>
      </c>
      <c r="S28" s="72"/>
      <c r="T28" s="78"/>
      <c r="U28" s="72">
        <f>SUM(U26,U27)</f>
        <v>1.7052083333333331E-3</v>
      </c>
      <c r="V28" s="72"/>
      <c r="W28" s="78"/>
      <c r="X28" s="72">
        <f>SUM(X26,X27)</f>
        <v>1.4917824074074074E-3</v>
      </c>
      <c r="Y28" s="72"/>
      <c r="Z28" s="78"/>
      <c r="AA28" s="72">
        <f>SUM(AA26,AA27)</f>
        <v>1.9116898148148148E-3</v>
      </c>
      <c r="AB28" s="72"/>
      <c r="AC28" s="78"/>
      <c r="AD28" s="75">
        <f>AD26</f>
        <v>0</v>
      </c>
      <c r="AE28" s="75"/>
      <c r="AF28" s="66"/>
      <c r="AG28" s="67"/>
      <c r="AH28" s="19"/>
    </row>
    <row r="29" spans="1:34" s="1" customFormat="1" x14ac:dyDescent="0.3">
      <c r="A29" s="76"/>
      <c r="B29" s="22" t="s">
        <v>8</v>
      </c>
      <c r="C29" s="64">
        <f>IF(ISBLANK(C26),"",D127)</f>
        <v>2</v>
      </c>
      <c r="D29" s="64"/>
      <c r="E29" s="78"/>
      <c r="F29" s="64">
        <f>IF(ISBLANK(F26),"",G127)</f>
        <v>1</v>
      </c>
      <c r="G29" s="64"/>
      <c r="H29" s="78"/>
      <c r="I29" s="64">
        <f>IF(ISBLANK(I26),"",J127)</f>
        <v>1</v>
      </c>
      <c r="J29" s="64"/>
      <c r="K29" s="78"/>
      <c r="L29" s="64">
        <f>IF(ISBLANK(L26),"",M127)</f>
        <v>1</v>
      </c>
      <c r="M29" s="64"/>
      <c r="N29" s="78"/>
      <c r="O29" s="64">
        <f>IF(ISBLANK(O26),"",P127)</f>
        <v>4</v>
      </c>
      <c r="P29" s="64"/>
      <c r="Q29" s="78"/>
      <c r="R29" s="64">
        <f>IF(ISBLANK(R26),"",S127)</f>
        <v>1</v>
      </c>
      <c r="S29" s="64"/>
      <c r="T29" s="78"/>
      <c r="U29" s="64">
        <f>IF(ISBLANK(U26),"",V127)</f>
        <v>1</v>
      </c>
      <c r="V29" s="64"/>
      <c r="W29" s="78"/>
      <c r="X29" s="64">
        <f>IF(ISBLANK(X26),"",Y127)</f>
        <v>1</v>
      </c>
      <c r="Y29" s="64"/>
      <c r="Z29" s="78"/>
      <c r="AA29" s="64">
        <f>IF(ISBLANK(AA26),"",AB127)</f>
        <v>1</v>
      </c>
      <c r="AB29" s="64"/>
      <c r="AC29" s="78"/>
      <c r="AD29" s="64" t="str">
        <f>IF(ISBLANK(AD26),"",AE127)</f>
        <v/>
      </c>
      <c r="AE29" s="64"/>
      <c r="AF29" s="66"/>
      <c r="AG29" s="67"/>
      <c r="AH29" s="19"/>
    </row>
    <row r="30" spans="1:34" s="1" customFormat="1" x14ac:dyDescent="0.3">
      <c r="A30" s="76"/>
      <c r="B30" s="5" t="s">
        <v>9</v>
      </c>
      <c r="C30" s="23">
        <f>IF(ISBLANK(C26),"",$B$90-D110+1)</f>
        <v>7</v>
      </c>
      <c r="D30" s="24">
        <f>C30</f>
        <v>7</v>
      </c>
      <c r="E30" s="78"/>
      <c r="F30" s="23">
        <f>IF(ISBLANK(F26),"",$B$90-G110+1)</f>
        <v>8</v>
      </c>
      <c r="G30" s="25">
        <f>IF(ISBLANK(F26),"",SUM(D30,F30))</f>
        <v>15</v>
      </c>
      <c r="H30" s="78"/>
      <c r="I30" s="23">
        <f>IF(ISBLANK(I26),"",$B$90-J110+1)</f>
        <v>8</v>
      </c>
      <c r="J30" s="25">
        <f>IF(ISBLANK(I26),"",SUM(G30,I30))</f>
        <v>23</v>
      </c>
      <c r="K30" s="78"/>
      <c r="L30" s="23">
        <f>IF(ISBLANK(L26),"",$B$90-M110+1)</f>
        <v>8</v>
      </c>
      <c r="M30" s="25">
        <f>IF(ISBLANK(L26),"",SUM(J30,L30))</f>
        <v>31</v>
      </c>
      <c r="N30" s="78"/>
      <c r="O30" s="23">
        <f>IF(ISBLANK(O26),"",$B$90-P110+1)</f>
        <v>5</v>
      </c>
      <c r="P30" s="25">
        <f>IF(ISBLANK(O26),"",SUM(M30,O30))</f>
        <v>36</v>
      </c>
      <c r="Q30" s="78"/>
      <c r="R30" s="23">
        <f>IF(ISBLANK(R26),"",$B$90-S110+1)</f>
        <v>8</v>
      </c>
      <c r="S30" s="25">
        <f>IF(ISBLANK(R26),"",SUM(P30,R30))</f>
        <v>44</v>
      </c>
      <c r="T30" s="78"/>
      <c r="U30" s="23">
        <f>IF(ISBLANK(U26),"",$B$90-V110+1)</f>
        <v>8</v>
      </c>
      <c r="V30" s="25">
        <f>IF(ISBLANK(U26),"",SUM(S30,U30))</f>
        <v>52</v>
      </c>
      <c r="W30" s="78"/>
      <c r="X30" s="23">
        <f>IF(ISBLANK(X26),"",$B$90-Y110+1)</f>
        <v>8</v>
      </c>
      <c r="Y30" s="25">
        <f>IF(ISBLANK(X26),"",SUM(V30,X30))</f>
        <v>60</v>
      </c>
      <c r="Z30" s="78"/>
      <c r="AA30" s="23">
        <f>IF(ISBLANK(AA26),"",$B$90-AB110+1)</f>
        <v>8</v>
      </c>
      <c r="AB30" s="25">
        <f>IF(ISBLANK(AA26),"",SUM(Y30,AA30))</f>
        <v>68</v>
      </c>
      <c r="AC30" s="78"/>
      <c r="AD30" s="23" t="str">
        <f>IF(ISBLANK(AD26),"",$B$90-AE110+1)</f>
        <v/>
      </c>
      <c r="AE30" s="25" t="str">
        <f>IF(ISBLANK(AD26),"",SUM(AB30,AD30))</f>
        <v/>
      </c>
      <c r="AF30" s="66"/>
      <c r="AG30" s="67"/>
      <c r="AH30" s="21"/>
    </row>
    <row r="31" spans="1:34" s="1" customFormat="1" x14ac:dyDescent="0.3">
      <c r="A31" s="76" t="s">
        <v>14</v>
      </c>
      <c r="B31" s="18" t="s">
        <v>5</v>
      </c>
      <c r="C31" s="77">
        <v>2.405324074074074E-3</v>
      </c>
      <c r="D31" s="77"/>
      <c r="E31" s="78" t="s">
        <v>71</v>
      </c>
      <c r="F31" s="79">
        <v>1.4270833333333334E-3</v>
      </c>
      <c r="G31" s="79"/>
      <c r="H31" s="78" t="s">
        <v>71</v>
      </c>
      <c r="I31" s="79">
        <v>1.6936342592592591E-3</v>
      </c>
      <c r="J31" s="79"/>
      <c r="K31" s="78" t="s">
        <v>71</v>
      </c>
      <c r="L31" s="79">
        <v>1.9011574074074076E-3</v>
      </c>
      <c r="M31" s="79"/>
      <c r="N31" s="78" t="s">
        <v>71</v>
      </c>
      <c r="O31" s="80">
        <v>2.5960648148148148E-4</v>
      </c>
      <c r="P31" s="80"/>
      <c r="Q31" s="78" t="s">
        <v>71</v>
      </c>
      <c r="R31" s="79">
        <v>1.3377314814814816E-3</v>
      </c>
      <c r="S31" s="79"/>
      <c r="T31" s="78" t="s">
        <v>71</v>
      </c>
      <c r="U31" s="79">
        <v>1.7376157407407407E-3</v>
      </c>
      <c r="V31" s="79"/>
      <c r="W31" s="78" t="s">
        <v>71</v>
      </c>
      <c r="X31" s="79">
        <v>1.7101851851851852E-3</v>
      </c>
      <c r="Y31" s="79"/>
      <c r="Z31" s="78" t="s">
        <v>71</v>
      </c>
      <c r="AA31" s="79">
        <v>1.9354166666666667E-3</v>
      </c>
      <c r="AB31" s="79"/>
      <c r="AC31" s="78" t="s">
        <v>71</v>
      </c>
      <c r="AD31" s="65"/>
      <c r="AE31" s="65"/>
      <c r="AF31" s="66">
        <f>IF(ISBLANK(C31),"",SUM(C35,F35,I35,L35,O35,R35,U35,X35,AA35,AD35,AD32))</f>
        <v>58</v>
      </c>
      <c r="AG31" s="67" t="s">
        <v>71</v>
      </c>
      <c r="AH31" s="19"/>
    </row>
    <row r="32" spans="1:34" s="1" customFormat="1" x14ac:dyDescent="0.3">
      <c r="A32" s="76"/>
      <c r="B32" s="20" t="s">
        <v>6</v>
      </c>
      <c r="C32" s="68">
        <v>0</v>
      </c>
      <c r="D32" s="68"/>
      <c r="E32" s="78"/>
      <c r="F32" s="69">
        <v>1.1574074074074073E-5</v>
      </c>
      <c r="G32" s="69"/>
      <c r="H32" s="78"/>
      <c r="I32" s="69">
        <v>0</v>
      </c>
      <c r="J32" s="69"/>
      <c r="K32" s="78"/>
      <c r="L32" s="69">
        <v>2.3148148148148147E-5</v>
      </c>
      <c r="M32" s="69"/>
      <c r="N32" s="78"/>
      <c r="O32" s="70">
        <v>0</v>
      </c>
      <c r="P32" s="70"/>
      <c r="Q32" s="78"/>
      <c r="R32" s="69">
        <v>0</v>
      </c>
      <c r="S32" s="69"/>
      <c r="T32" s="78"/>
      <c r="U32" s="69">
        <v>0</v>
      </c>
      <c r="V32" s="69"/>
      <c r="W32" s="78"/>
      <c r="X32" s="69">
        <v>0</v>
      </c>
      <c r="Y32" s="69"/>
      <c r="Z32" s="78"/>
      <c r="AA32" s="69">
        <v>0</v>
      </c>
      <c r="AB32" s="69"/>
      <c r="AC32" s="78"/>
      <c r="AD32" s="71"/>
      <c r="AE32" s="71"/>
      <c r="AF32" s="66"/>
      <c r="AG32" s="67"/>
      <c r="AH32" s="21"/>
    </row>
    <row r="33" spans="1:34" x14ac:dyDescent="0.3">
      <c r="A33" s="76"/>
      <c r="B33" s="22" t="s">
        <v>7</v>
      </c>
      <c r="C33" s="72">
        <f>SUM(C31,C32)</f>
        <v>2.405324074074074E-3</v>
      </c>
      <c r="D33" s="72"/>
      <c r="E33" s="78"/>
      <c r="F33" s="73">
        <f>SUM(F31,F32)</f>
        <v>1.4386574074074074E-3</v>
      </c>
      <c r="G33" s="73"/>
      <c r="H33" s="78"/>
      <c r="I33" s="73">
        <f>SUM(I31,I32)</f>
        <v>1.6936342592592591E-3</v>
      </c>
      <c r="J33" s="73"/>
      <c r="K33" s="78"/>
      <c r="L33" s="73">
        <f>SUM(L31,L32)</f>
        <v>1.9243055555555558E-3</v>
      </c>
      <c r="M33" s="73"/>
      <c r="N33" s="78"/>
      <c r="O33" s="74">
        <f>SUM(O31,O32)</f>
        <v>2.5960648148148148E-4</v>
      </c>
      <c r="P33" s="74"/>
      <c r="Q33" s="78"/>
      <c r="R33" s="73">
        <f>SUM(R31,R32)</f>
        <v>1.3377314814814816E-3</v>
      </c>
      <c r="S33" s="73"/>
      <c r="T33" s="78"/>
      <c r="U33" s="73">
        <f>SUM(U31,U32)</f>
        <v>1.7376157407407407E-3</v>
      </c>
      <c r="V33" s="73"/>
      <c r="W33" s="78"/>
      <c r="X33" s="73">
        <f>SUM(X31,X32)</f>
        <v>1.7101851851851852E-3</v>
      </c>
      <c r="Y33" s="73"/>
      <c r="Z33" s="78"/>
      <c r="AA33" s="73">
        <f>SUM(AA31,AA32)</f>
        <v>1.9354166666666667E-3</v>
      </c>
      <c r="AB33" s="73"/>
      <c r="AC33" s="78"/>
      <c r="AD33" s="75">
        <f>AD31</f>
        <v>0</v>
      </c>
      <c r="AE33" s="75"/>
      <c r="AF33" s="66"/>
      <c r="AG33" s="67"/>
      <c r="AH33" s="19"/>
    </row>
    <row r="34" spans="1:34" x14ac:dyDescent="0.3">
      <c r="A34" s="76"/>
      <c r="B34" s="22" t="s">
        <v>8</v>
      </c>
      <c r="C34" s="64">
        <f>IF(ISBLANK(C31),"",D128)</f>
        <v>1</v>
      </c>
      <c r="D34" s="64"/>
      <c r="E34" s="78"/>
      <c r="F34" s="64">
        <f>IF(ISBLANK(F31),"",G128)</f>
        <v>2</v>
      </c>
      <c r="G34" s="64"/>
      <c r="H34" s="78"/>
      <c r="I34" s="64">
        <f>IF(ISBLANK(I31),"",J128)</f>
        <v>2</v>
      </c>
      <c r="J34" s="64"/>
      <c r="K34" s="78"/>
      <c r="L34" s="64">
        <f>IF(ISBLANK(L31),"",M128)</f>
        <v>2</v>
      </c>
      <c r="M34" s="64"/>
      <c r="N34" s="78"/>
      <c r="O34" s="64">
        <f>IF(ISBLANK(O31),"",P128)</f>
        <v>5</v>
      </c>
      <c r="P34" s="64"/>
      <c r="Q34" s="78"/>
      <c r="R34" s="64">
        <f>IF(ISBLANK(R31),"",S128)</f>
        <v>2</v>
      </c>
      <c r="S34" s="64"/>
      <c r="T34" s="78"/>
      <c r="U34" s="64">
        <f>IF(ISBLANK(U31),"",V128)</f>
        <v>3</v>
      </c>
      <c r="V34" s="64"/>
      <c r="W34" s="78"/>
      <c r="X34" s="64">
        <f>IF(ISBLANK(X31),"",Y128)</f>
        <v>4</v>
      </c>
      <c r="Y34" s="64"/>
      <c r="Z34" s="78"/>
      <c r="AA34" s="64">
        <f>IF(ISBLANK(AA31),"",AB128)</f>
        <v>2</v>
      </c>
      <c r="AB34" s="64"/>
      <c r="AC34" s="78"/>
      <c r="AD34" s="64" t="str">
        <f>IF(ISBLANK(AD31),"",AE128)</f>
        <v/>
      </c>
      <c r="AE34" s="64"/>
      <c r="AF34" s="66"/>
      <c r="AG34" s="67"/>
      <c r="AH34" s="19"/>
    </row>
    <row r="35" spans="1:34" x14ac:dyDescent="0.3">
      <c r="A35" s="76"/>
      <c r="B35" s="5" t="s">
        <v>9</v>
      </c>
      <c r="C35" s="23">
        <f>IF(ISBLANK(C31),"",$B$90-D111+1)</f>
        <v>8</v>
      </c>
      <c r="D35" s="24">
        <f>C35</f>
        <v>8</v>
      </c>
      <c r="E35" s="78"/>
      <c r="F35" s="23">
        <f>IF(ISBLANK(F31),"",$B$90-G111+1)</f>
        <v>7</v>
      </c>
      <c r="G35" s="25">
        <f>IF(ISBLANK(F31),"",SUM(D35,F35))</f>
        <v>15</v>
      </c>
      <c r="H35" s="78"/>
      <c r="I35" s="23">
        <f>IF(ISBLANK(I31),"",$B$90-J111+1)</f>
        <v>7</v>
      </c>
      <c r="J35" s="25">
        <f>IF(ISBLANK(I31),"",SUM(G35,I35))</f>
        <v>22</v>
      </c>
      <c r="K35" s="78"/>
      <c r="L35" s="23">
        <f>IF(ISBLANK(L31),"",$B$90-M111+1)</f>
        <v>7</v>
      </c>
      <c r="M35" s="25">
        <f>IF(ISBLANK(L31),"",SUM(J35,L35))</f>
        <v>29</v>
      </c>
      <c r="N35" s="78"/>
      <c r="O35" s="23">
        <f>IF(ISBLANK(O31),"",$B$90-P111+1)</f>
        <v>4</v>
      </c>
      <c r="P35" s="25">
        <f>IF(ISBLANK(O31),"",SUM(M35,O35))</f>
        <v>33</v>
      </c>
      <c r="Q35" s="78"/>
      <c r="R35" s="23">
        <f>IF(ISBLANK(R31),"",$B$90-S111+1)</f>
        <v>7</v>
      </c>
      <c r="S35" s="25">
        <f>IF(ISBLANK(R31),"",SUM(P35,R35))</f>
        <v>40</v>
      </c>
      <c r="T35" s="78"/>
      <c r="U35" s="23">
        <f>IF(ISBLANK(U31),"",$B$90-V111+1)</f>
        <v>6</v>
      </c>
      <c r="V35" s="25">
        <f>IF(ISBLANK(U31),"",SUM(S35,U35))</f>
        <v>46</v>
      </c>
      <c r="W35" s="78"/>
      <c r="X35" s="23">
        <f>IF(ISBLANK(X31),"",$B$90-Y111+1)</f>
        <v>5</v>
      </c>
      <c r="Y35" s="25">
        <f>IF(ISBLANK(X31),"",SUM(V35,X35))</f>
        <v>51</v>
      </c>
      <c r="Z35" s="78"/>
      <c r="AA35" s="23">
        <f>IF(ISBLANK(AA31),"",$B$90-AB111+1)</f>
        <v>7</v>
      </c>
      <c r="AB35" s="25">
        <f>IF(ISBLANK(AA31),"",SUM(Y35,AA35))</f>
        <v>58</v>
      </c>
      <c r="AC35" s="78"/>
      <c r="AD35" s="23" t="str">
        <f>IF(ISBLANK(AD31),"",$B$90-AE111+1)</f>
        <v/>
      </c>
      <c r="AE35" s="25" t="str">
        <f>IF(ISBLANK(AD31),"",SUM(AB35,AD35))</f>
        <v/>
      </c>
      <c r="AF35" s="66"/>
      <c r="AG35" s="67"/>
      <c r="AH35" s="21"/>
    </row>
    <row r="36" spans="1:34" x14ac:dyDescent="0.3">
      <c r="A36" s="76" t="s">
        <v>15</v>
      </c>
      <c r="B36" s="18" t="s">
        <v>5</v>
      </c>
      <c r="C36" s="77">
        <v>2.5584490740740741E-3</v>
      </c>
      <c r="D36" s="77"/>
      <c r="E36" s="78" t="s">
        <v>71</v>
      </c>
      <c r="F36" s="79">
        <v>1.4413194444444445E-3</v>
      </c>
      <c r="G36" s="79"/>
      <c r="H36" s="78" t="s">
        <v>71</v>
      </c>
      <c r="I36" s="79">
        <v>1.7505787037037038E-3</v>
      </c>
      <c r="J36" s="79"/>
      <c r="K36" s="78" t="s">
        <v>71</v>
      </c>
      <c r="L36" s="79">
        <v>2.1483796296296294E-3</v>
      </c>
      <c r="M36" s="79"/>
      <c r="N36" s="78" t="s">
        <v>71</v>
      </c>
      <c r="O36" s="80">
        <v>2.3483796296296295E-4</v>
      </c>
      <c r="P36" s="80"/>
      <c r="Q36" s="78" t="s">
        <v>71</v>
      </c>
      <c r="R36" s="79">
        <v>1.5373842592592594E-3</v>
      </c>
      <c r="S36" s="79"/>
      <c r="T36" s="78" t="s">
        <v>71</v>
      </c>
      <c r="U36" s="79">
        <v>1.697337962962963E-3</v>
      </c>
      <c r="V36" s="79"/>
      <c r="W36" s="78" t="s">
        <v>71</v>
      </c>
      <c r="X36" s="79">
        <v>1.6658564814814815E-3</v>
      </c>
      <c r="Y36" s="79"/>
      <c r="Z36" s="78" t="s">
        <v>71</v>
      </c>
      <c r="AA36" s="79">
        <v>1.9989583333333331E-3</v>
      </c>
      <c r="AB36" s="79"/>
      <c r="AC36" s="78" t="s">
        <v>71</v>
      </c>
      <c r="AD36" s="65"/>
      <c r="AE36" s="65"/>
      <c r="AF36" s="66">
        <f>IF(ISBLANK(C36),"",SUM(C40,F40,I40,L40,O40,R40,U40,X40,AA40,AD40,AD37))</f>
        <v>43</v>
      </c>
      <c r="AG36" s="67" t="s">
        <v>71</v>
      </c>
      <c r="AH36" s="19"/>
    </row>
    <row r="37" spans="1:34" x14ac:dyDescent="0.3">
      <c r="A37" s="76"/>
      <c r="B37" s="20" t="s">
        <v>6</v>
      </c>
      <c r="C37" s="68">
        <v>0</v>
      </c>
      <c r="D37" s="68"/>
      <c r="E37" s="78"/>
      <c r="F37" s="69">
        <v>0</v>
      </c>
      <c r="G37" s="69"/>
      <c r="H37" s="78"/>
      <c r="I37" s="69">
        <v>0</v>
      </c>
      <c r="J37" s="69"/>
      <c r="K37" s="78"/>
      <c r="L37" s="69">
        <v>0</v>
      </c>
      <c r="M37" s="69"/>
      <c r="N37" s="78"/>
      <c r="O37" s="70">
        <v>0</v>
      </c>
      <c r="P37" s="70"/>
      <c r="Q37" s="78"/>
      <c r="R37" s="69">
        <v>0</v>
      </c>
      <c r="S37" s="69"/>
      <c r="T37" s="78"/>
      <c r="U37" s="69">
        <v>5.7870370370370366E-5</v>
      </c>
      <c r="V37" s="69"/>
      <c r="W37" s="78"/>
      <c r="X37" s="69">
        <v>5.7870370370370366E-5</v>
      </c>
      <c r="Y37" s="69"/>
      <c r="Z37" s="78"/>
      <c r="AA37" s="69">
        <v>5.7870370370370366E-5</v>
      </c>
      <c r="AB37" s="69"/>
      <c r="AC37" s="78"/>
      <c r="AD37" s="71"/>
      <c r="AE37" s="71"/>
      <c r="AF37" s="66"/>
      <c r="AG37" s="67"/>
      <c r="AH37" s="21"/>
    </row>
    <row r="38" spans="1:34" x14ac:dyDescent="0.3">
      <c r="A38" s="76"/>
      <c r="B38" s="22" t="s">
        <v>7</v>
      </c>
      <c r="C38" s="72">
        <f>SUM(C36,C37)</f>
        <v>2.5584490740740741E-3</v>
      </c>
      <c r="D38" s="72"/>
      <c r="E38" s="78"/>
      <c r="F38" s="73">
        <f>SUM(F36,F37)</f>
        <v>1.4413194444444445E-3</v>
      </c>
      <c r="G38" s="73"/>
      <c r="H38" s="78"/>
      <c r="I38" s="73">
        <f>SUM(I36,I37)</f>
        <v>1.7505787037037038E-3</v>
      </c>
      <c r="J38" s="73"/>
      <c r="K38" s="78"/>
      <c r="L38" s="73">
        <f>SUM(L36,L37)</f>
        <v>2.1483796296296294E-3</v>
      </c>
      <c r="M38" s="73"/>
      <c r="N38" s="78"/>
      <c r="O38" s="74">
        <f>SUM(O36,O37)</f>
        <v>2.3483796296296295E-4</v>
      </c>
      <c r="P38" s="74"/>
      <c r="Q38" s="78"/>
      <c r="R38" s="73">
        <f>SUM(R36,R37)</f>
        <v>1.5373842592592594E-3</v>
      </c>
      <c r="S38" s="73"/>
      <c r="T38" s="78"/>
      <c r="U38" s="73">
        <f>SUM(U36,U37)</f>
        <v>1.7552083333333334E-3</v>
      </c>
      <c r="V38" s="73"/>
      <c r="W38" s="78"/>
      <c r="X38" s="73">
        <f>SUM(X36,X37)</f>
        <v>1.7237268518518519E-3</v>
      </c>
      <c r="Y38" s="73"/>
      <c r="Z38" s="78"/>
      <c r="AA38" s="73">
        <f>SUM(AA36,AA37)</f>
        <v>2.0568287037037035E-3</v>
      </c>
      <c r="AB38" s="73"/>
      <c r="AC38" s="78"/>
      <c r="AD38" s="75">
        <f>AD36</f>
        <v>0</v>
      </c>
      <c r="AE38" s="75"/>
      <c r="AF38" s="66"/>
      <c r="AG38" s="67"/>
      <c r="AH38" s="19"/>
    </row>
    <row r="39" spans="1:34" x14ac:dyDescent="0.3">
      <c r="A39" s="76"/>
      <c r="B39" s="22" t="s">
        <v>8</v>
      </c>
      <c r="C39" s="64">
        <f>IF(ISBLANK(C36),"",D129)</f>
        <v>5</v>
      </c>
      <c r="D39" s="64"/>
      <c r="E39" s="78"/>
      <c r="F39" s="64">
        <f>IF(ISBLANK(F36),"",G129)</f>
        <v>3</v>
      </c>
      <c r="G39" s="64"/>
      <c r="H39" s="78"/>
      <c r="I39" s="64">
        <f>IF(ISBLANK(I36),"",J129)</f>
        <v>3</v>
      </c>
      <c r="J39" s="64"/>
      <c r="K39" s="78"/>
      <c r="L39" s="64">
        <f>IF(ISBLANK(L36),"",M129)</f>
        <v>5</v>
      </c>
      <c r="M39" s="64"/>
      <c r="N39" s="78"/>
      <c r="O39" s="64">
        <f>IF(ISBLANK(O36),"",P129)</f>
        <v>2</v>
      </c>
      <c r="P39" s="64"/>
      <c r="Q39" s="78"/>
      <c r="R39" s="64">
        <f>IF(ISBLANK(R36),"",S129)</f>
        <v>8</v>
      </c>
      <c r="S39" s="64"/>
      <c r="T39" s="78"/>
      <c r="U39" s="64">
        <f>IF(ISBLANK(U36),"",V129)</f>
        <v>4</v>
      </c>
      <c r="V39" s="64"/>
      <c r="W39" s="78"/>
      <c r="X39" s="64">
        <f>IF(ISBLANK(X36),"",Y129)</f>
        <v>5</v>
      </c>
      <c r="Y39" s="64"/>
      <c r="Z39" s="78"/>
      <c r="AA39" s="64">
        <f>IF(ISBLANK(AA36),"",AB129)</f>
        <v>3</v>
      </c>
      <c r="AB39" s="64"/>
      <c r="AC39" s="78"/>
      <c r="AD39" s="64" t="str">
        <f>IF(ISBLANK(AD36),"",AE129)</f>
        <v/>
      </c>
      <c r="AE39" s="64"/>
      <c r="AF39" s="66"/>
      <c r="AG39" s="67"/>
      <c r="AH39" s="19"/>
    </row>
    <row r="40" spans="1:34" x14ac:dyDescent="0.3">
      <c r="A40" s="76"/>
      <c r="B40" s="5" t="s">
        <v>9</v>
      </c>
      <c r="C40" s="23">
        <f>IF(ISBLANK(C36),"",$B$90-D112+1)</f>
        <v>4</v>
      </c>
      <c r="D40" s="24">
        <f>C40</f>
        <v>4</v>
      </c>
      <c r="E40" s="78"/>
      <c r="F40" s="23">
        <f>IF(ISBLANK(F36),"",$B$90-G112+1)</f>
        <v>6</v>
      </c>
      <c r="G40" s="25">
        <f>IF(ISBLANK(F36),"",SUM(D40,F40))</f>
        <v>10</v>
      </c>
      <c r="H40" s="78"/>
      <c r="I40" s="23">
        <f>IF(ISBLANK(I36),"",$B$90-J112+1)</f>
        <v>6</v>
      </c>
      <c r="J40" s="25">
        <f>IF(ISBLANK(I36),"",SUM(G40,I40))</f>
        <v>16</v>
      </c>
      <c r="K40" s="78"/>
      <c r="L40" s="23">
        <f>IF(ISBLANK(L36),"",$B$90-M112+1)</f>
        <v>4</v>
      </c>
      <c r="M40" s="25">
        <f>IF(ISBLANK(L36),"",SUM(J40,L40))</f>
        <v>20</v>
      </c>
      <c r="N40" s="78"/>
      <c r="O40" s="23">
        <f>IF(ISBLANK(O36),"",$B$90-P112+1)</f>
        <v>7</v>
      </c>
      <c r="P40" s="25">
        <f>IF(ISBLANK(O36),"",SUM(M40,O40))</f>
        <v>27</v>
      </c>
      <c r="Q40" s="78"/>
      <c r="R40" s="23">
        <f>IF(ISBLANK(R36),"",$B$90-S112+1)</f>
        <v>1</v>
      </c>
      <c r="S40" s="25">
        <f>IF(ISBLANK(R36),"",SUM(P40,R40))</f>
        <v>28</v>
      </c>
      <c r="T40" s="78"/>
      <c r="U40" s="23">
        <f>IF(ISBLANK(U36),"",$B$90-V112+1)</f>
        <v>5</v>
      </c>
      <c r="V40" s="25">
        <f>IF(ISBLANK(U36),"",SUM(S40,U40))</f>
        <v>33</v>
      </c>
      <c r="W40" s="78"/>
      <c r="X40" s="23">
        <f>IF(ISBLANK(X36),"",$B$90-Y112+1)</f>
        <v>4</v>
      </c>
      <c r="Y40" s="25">
        <f>IF(ISBLANK(X36),"",SUM(V40,X40))</f>
        <v>37</v>
      </c>
      <c r="Z40" s="78"/>
      <c r="AA40" s="23">
        <f>IF(ISBLANK(AA36),"",$B$90-AB112+1)</f>
        <v>6</v>
      </c>
      <c r="AB40" s="25">
        <f>IF(ISBLANK(AA36),"",SUM(Y40,AA40))</f>
        <v>43</v>
      </c>
      <c r="AC40" s="78"/>
      <c r="AD40" s="23" t="str">
        <f>IF(ISBLANK(AD36),"",$B$90-AE112+1)</f>
        <v/>
      </c>
      <c r="AE40" s="25" t="str">
        <f>IF(ISBLANK(AD36),"",SUM(AB40,AD40))</f>
        <v/>
      </c>
      <c r="AF40" s="66"/>
      <c r="AG40" s="67"/>
      <c r="AH40" s="21"/>
    </row>
    <row r="41" spans="1:34" x14ac:dyDescent="0.3">
      <c r="A41" s="76" t="s">
        <v>16</v>
      </c>
      <c r="B41" s="18" t="s">
        <v>5</v>
      </c>
      <c r="C41" s="77">
        <v>2.5944444444444444E-3</v>
      </c>
      <c r="D41" s="77"/>
      <c r="E41" s="78" t="s">
        <v>71</v>
      </c>
      <c r="F41" s="79">
        <v>1.4431712962962963E-3</v>
      </c>
      <c r="G41" s="79"/>
      <c r="H41" s="78" t="s">
        <v>71</v>
      </c>
      <c r="I41" s="79">
        <v>1.8592592592592593E-3</v>
      </c>
      <c r="J41" s="79"/>
      <c r="K41" s="78" t="s">
        <v>71</v>
      </c>
      <c r="L41" s="79">
        <v>2.0146990740740741E-3</v>
      </c>
      <c r="M41" s="79"/>
      <c r="N41" s="78" t="s">
        <v>71</v>
      </c>
      <c r="O41" s="80">
        <v>2.1307870370370372E-4</v>
      </c>
      <c r="P41" s="80"/>
      <c r="Q41" s="78" t="s">
        <v>71</v>
      </c>
      <c r="R41" s="79">
        <v>1.438310185185185E-3</v>
      </c>
      <c r="S41" s="79"/>
      <c r="T41" s="78" t="s">
        <v>71</v>
      </c>
      <c r="U41" s="79">
        <v>1.7063657407407407E-3</v>
      </c>
      <c r="V41" s="79"/>
      <c r="W41" s="78" t="s">
        <v>71</v>
      </c>
      <c r="X41" s="79">
        <v>1.5652777777777776E-3</v>
      </c>
      <c r="Y41" s="79"/>
      <c r="Z41" s="78" t="s">
        <v>71</v>
      </c>
      <c r="AA41" s="79">
        <v>2.1427083333333337E-3</v>
      </c>
      <c r="AB41" s="79"/>
      <c r="AC41" s="78" t="s">
        <v>71</v>
      </c>
      <c r="AD41" s="65"/>
      <c r="AE41" s="65"/>
      <c r="AF41" s="66">
        <f>IF(ISBLANK(C41),"",SUM(C45,F45,I45,L45,O45,R45,U45,X45,AA45,AD45,AD42))</f>
        <v>48</v>
      </c>
      <c r="AG41" s="67" t="s">
        <v>71</v>
      </c>
      <c r="AH41" s="2"/>
    </row>
    <row r="42" spans="1:34" x14ac:dyDescent="0.3">
      <c r="A42" s="76"/>
      <c r="B42" s="20" t="s">
        <v>6</v>
      </c>
      <c r="C42" s="68">
        <v>0</v>
      </c>
      <c r="D42" s="68"/>
      <c r="E42" s="78"/>
      <c r="F42" s="69">
        <v>0</v>
      </c>
      <c r="G42" s="69"/>
      <c r="H42" s="78"/>
      <c r="I42" s="69">
        <v>0</v>
      </c>
      <c r="J42" s="69"/>
      <c r="K42" s="78"/>
      <c r="L42" s="69">
        <v>0</v>
      </c>
      <c r="M42" s="69"/>
      <c r="N42" s="78"/>
      <c r="O42" s="70">
        <v>0</v>
      </c>
      <c r="P42" s="70"/>
      <c r="Q42" s="78"/>
      <c r="R42" s="69">
        <v>0</v>
      </c>
      <c r="S42" s="69"/>
      <c r="T42" s="78"/>
      <c r="U42" s="69">
        <v>0</v>
      </c>
      <c r="V42" s="69"/>
      <c r="W42" s="78"/>
      <c r="X42" s="69">
        <v>0</v>
      </c>
      <c r="Y42" s="69"/>
      <c r="Z42" s="78"/>
      <c r="AA42" s="69">
        <v>0</v>
      </c>
      <c r="AB42" s="69"/>
      <c r="AC42" s="78"/>
      <c r="AD42" s="71"/>
      <c r="AE42" s="71"/>
      <c r="AF42" s="66"/>
      <c r="AG42" s="67"/>
      <c r="AH42" s="2"/>
    </row>
    <row r="43" spans="1:34" x14ac:dyDescent="0.3">
      <c r="A43" s="76"/>
      <c r="B43" s="22" t="s">
        <v>7</v>
      </c>
      <c r="C43" s="72">
        <f>SUM(C41,C42)</f>
        <v>2.5944444444444444E-3</v>
      </c>
      <c r="D43" s="72"/>
      <c r="E43" s="78"/>
      <c r="F43" s="73">
        <f>SUM(F41,F42)</f>
        <v>1.4431712962962963E-3</v>
      </c>
      <c r="G43" s="73"/>
      <c r="H43" s="78"/>
      <c r="I43" s="73">
        <f>SUM(I41,I42)</f>
        <v>1.8592592592592593E-3</v>
      </c>
      <c r="J43" s="73"/>
      <c r="K43" s="78"/>
      <c r="L43" s="73">
        <f>SUM(L41,L42)</f>
        <v>2.0146990740740741E-3</v>
      </c>
      <c r="M43" s="73"/>
      <c r="N43" s="78"/>
      <c r="O43" s="74">
        <f>SUM(O41,O42)</f>
        <v>2.1307870370370372E-4</v>
      </c>
      <c r="P43" s="74"/>
      <c r="Q43" s="78"/>
      <c r="R43" s="73">
        <f>SUM(R41,R42)</f>
        <v>1.438310185185185E-3</v>
      </c>
      <c r="S43" s="73"/>
      <c r="T43" s="78"/>
      <c r="U43" s="73">
        <f>SUM(U41,U42)</f>
        <v>1.7063657407407407E-3</v>
      </c>
      <c r="V43" s="73"/>
      <c r="W43" s="78"/>
      <c r="X43" s="73">
        <f>SUM(X41,X42)</f>
        <v>1.5652777777777776E-3</v>
      </c>
      <c r="Y43" s="73"/>
      <c r="Z43" s="78"/>
      <c r="AA43" s="73">
        <f>SUM(AA41,AA42)</f>
        <v>2.1427083333333337E-3</v>
      </c>
      <c r="AB43" s="73"/>
      <c r="AC43" s="78"/>
      <c r="AD43" s="75">
        <f>AD41</f>
        <v>0</v>
      </c>
      <c r="AE43" s="75"/>
      <c r="AF43" s="66"/>
      <c r="AG43" s="67"/>
      <c r="AH43" s="2"/>
    </row>
    <row r="44" spans="1:34" x14ac:dyDescent="0.3">
      <c r="A44" s="76"/>
      <c r="B44" s="22" t="s">
        <v>8</v>
      </c>
      <c r="C44" s="64">
        <f>IF(ISBLANK(C41),"",D130)</f>
        <v>6</v>
      </c>
      <c r="D44" s="64"/>
      <c r="E44" s="78"/>
      <c r="F44" s="64">
        <f>IF(ISBLANK(F41),"",G130)</f>
        <v>4</v>
      </c>
      <c r="G44" s="64"/>
      <c r="H44" s="78"/>
      <c r="I44" s="64">
        <f>IF(ISBLANK(I41),"",J130)</f>
        <v>4</v>
      </c>
      <c r="J44" s="64"/>
      <c r="K44" s="78"/>
      <c r="L44" s="64">
        <f>IF(ISBLANK(L41),"",M130)</f>
        <v>4</v>
      </c>
      <c r="M44" s="64"/>
      <c r="N44" s="78"/>
      <c r="O44" s="64">
        <f>IF(ISBLANK(O41),"",P130)</f>
        <v>1</v>
      </c>
      <c r="P44" s="64"/>
      <c r="Q44" s="78"/>
      <c r="R44" s="64">
        <f>IF(ISBLANK(R41),"",S130)</f>
        <v>6</v>
      </c>
      <c r="S44" s="64"/>
      <c r="T44" s="78"/>
      <c r="U44" s="64">
        <f>IF(ISBLANK(U41),"",V130)</f>
        <v>2</v>
      </c>
      <c r="V44" s="64"/>
      <c r="W44" s="78"/>
      <c r="X44" s="64">
        <f>IF(ISBLANK(X41),"",Y130)</f>
        <v>2</v>
      </c>
      <c r="Y44" s="64"/>
      <c r="Z44" s="78"/>
      <c r="AA44" s="64">
        <f>IF(ISBLANK(AA41),"",AB130)</f>
        <v>4</v>
      </c>
      <c r="AB44" s="64"/>
      <c r="AC44" s="78"/>
      <c r="AD44" s="64" t="str">
        <f>IF(ISBLANK(AD41),"",AE130)</f>
        <v/>
      </c>
      <c r="AE44" s="64"/>
      <c r="AF44" s="66"/>
      <c r="AG44" s="67"/>
      <c r="AH44" s="2"/>
    </row>
    <row r="45" spans="1:34" x14ac:dyDescent="0.3">
      <c r="A45" s="76"/>
      <c r="B45" s="5" t="s">
        <v>9</v>
      </c>
      <c r="C45" s="23">
        <f>IF(ISBLANK(C41),"",$B$90-D113+1)</f>
        <v>3</v>
      </c>
      <c r="D45" s="24">
        <f>C45</f>
        <v>3</v>
      </c>
      <c r="E45" s="78"/>
      <c r="F45" s="23">
        <f>IF(ISBLANK(F41),"",$B$90-G113+1)</f>
        <v>5</v>
      </c>
      <c r="G45" s="25">
        <f>IF(ISBLANK(F41),"",SUM(D45,F45))</f>
        <v>8</v>
      </c>
      <c r="H45" s="78"/>
      <c r="I45" s="23">
        <f>IF(ISBLANK(I41),"",$B$90-J113+1)</f>
        <v>5</v>
      </c>
      <c r="J45" s="25">
        <f>IF(ISBLANK(I41),"",SUM(G45,I45))</f>
        <v>13</v>
      </c>
      <c r="K45" s="78"/>
      <c r="L45" s="23">
        <f>IF(ISBLANK(L41),"",$B$90-M113+1)</f>
        <v>5</v>
      </c>
      <c r="M45" s="25">
        <f>IF(ISBLANK(L41),"",SUM(J45,L45))</f>
        <v>18</v>
      </c>
      <c r="N45" s="78"/>
      <c r="O45" s="23">
        <f>IF(ISBLANK(O41),"",$B$90-P113+1)</f>
        <v>8</v>
      </c>
      <c r="P45" s="25">
        <f>IF(ISBLANK(O41),"",SUM(M45,O45))</f>
        <v>26</v>
      </c>
      <c r="Q45" s="78"/>
      <c r="R45" s="23">
        <f>IF(ISBLANK(R41),"",$B$90-S113+1)</f>
        <v>3</v>
      </c>
      <c r="S45" s="25">
        <f>IF(ISBLANK(R41),"",SUM(P45,R45))</f>
        <v>29</v>
      </c>
      <c r="T45" s="78"/>
      <c r="U45" s="23">
        <f>IF(ISBLANK(U41),"",$B$90-V113+1)</f>
        <v>7</v>
      </c>
      <c r="V45" s="25">
        <f>IF(ISBLANK(U41),"",SUM(S45,U45))</f>
        <v>36</v>
      </c>
      <c r="W45" s="78"/>
      <c r="X45" s="23">
        <f>IF(ISBLANK(X41),"",$B$90-Y113+1)</f>
        <v>7</v>
      </c>
      <c r="Y45" s="25">
        <f>IF(ISBLANK(X41),"",SUM(V45,X45))</f>
        <v>43</v>
      </c>
      <c r="Z45" s="78"/>
      <c r="AA45" s="23">
        <f>IF(ISBLANK(AA41),"",$B$90-AB113+1)</f>
        <v>5</v>
      </c>
      <c r="AB45" s="25">
        <f>IF(ISBLANK(AA41),"",SUM(Y45,AA45))</f>
        <v>48</v>
      </c>
      <c r="AC45" s="78"/>
      <c r="AD45" s="23" t="str">
        <f>IF(ISBLANK(AD41),"",$B$90-AE113+1)</f>
        <v/>
      </c>
      <c r="AE45" s="25" t="str">
        <f>IF(ISBLANK(AD41),"",SUM(AB45,AD45))</f>
        <v/>
      </c>
      <c r="AF45" s="66"/>
      <c r="AG45" s="67"/>
      <c r="AH45" s="2"/>
    </row>
    <row r="46" spans="1:34" x14ac:dyDescent="0.3">
      <c r="A46" s="76"/>
      <c r="B46" s="18" t="s">
        <v>5</v>
      </c>
      <c r="C46" s="77"/>
      <c r="D46" s="77"/>
      <c r="E46" s="78" t="s">
        <v>71</v>
      </c>
      <c r="F46" s="79"/>
      <c r="G46" s="79"/>
      <c r="H46" s="78" t="s">
        <v>71</v>
      </c>
      <c r="I46" s="79"/>
      <c r="J46" s="79"/>
      <c r="K46" s="78" t="s">
        <v>71</v>
      </c>
      <c r="L46" s="79"/>
      <c r="M46" s="79"/>
      <c r="N46" s="78" t="s">
        <v>71</v>
      </c>
      <c r="O46" s="80"/>
      <c r="P46" s="80"/>
      <c r="Q46" s="78" t="s">
        <v>71</v>
      </c>
      <c r="R46" s="79"/>
      <c r="S46" s="79"/>
      <c r="T46" s="78" t="s">
        <v>71</v>
      </c>
      <c r="U46" s="79"/>
      <c r="V46" s="79"/>
      <c r="W46" s="78" t="s">
        <v>71</v>
      </c>
      <c r="X46" s="79"/>
      <c r="Y46" s="79"/>
      <c r="Z46" s="78" t="s">
        <v>71</v>
      </c>
      <c r="AA46" s="79"/>
      <c r="AB46" s="79"/>
      <c r="AC46" s="78" t="s">
        <v>71</v>
      </c>
      <c r="AD46" s="65"/>
      <c r="AE46" s="65"/>
      <c r="AF46" s="66" t="str">
        <f>IF(ISBLANK(C46),"",SUM(C50,F50,I50,L50,O50,R50,U50,X50,AA50,AD50,AD47))</f>
        <v/>
      </c>
      <c r="AG46" s="67" t="s">
        <v>71</v>
      </c>
      <c r="AH46" s="19"/>
    </row>
    <row r="47" spans="1:34" x14ac:dyDescent="0.3">
      <c r="A47" s="76"/>
      <c r="B47" s="20" t="s">
        <v>6</v>
      </c>
      <c r="C47" s="68"/>
      <c r="D47" s="68"/>
      <c r="E47" s="78"/>
      <c r="F47" s="69"/>
      <c r="G47" s="69"/>
      <c r="H47" s="78"/>
      <c r="I47" s="69"/>
      <c r="J47" s="69"/>
      <c r="K47" s="78"/>
      <c r="L47" s="69"/>
      <c r="M47" s="69"/>
      <c r="N47" s="78"/>
      <c r="O47" s="70"/>
      <c r="P47" s="70"/>
      <c r="Q47" s="78"/>
      <c r="R47" s="69"/>
      <c r="S47" s="69"/>
      <c r="T47" s="78"/>
      <c r="U47" s="69"/>
      <c r="V47" s="69"/>
      <c r="W47" s="78"/>
      <c r="X47" s="69"/>
      <c r="Y47" s="69"/>
      <c r="Z47" s="78"/>
      <c r="AA47" s="69"/>
      <c r="AB47" s="69"/>
      <c r="AC47" s="78"/>
      <c r="AD47" s="71"/>
      <c r="AE47" s="71"/>
      <c r="AF47" s="66"/>
      <c r="AG47" s="67"/>
      <c r="AH47" s="21"/>
    </row>
    <row r="48" spans="1:34" x14ac:dyDescent="0.3">
      <c r="A48" s="76"/>
      <c r="B48" s="22" t="s">
        <v>7</v>
      </c>
      <c r="C48" s="72">
        <f>SUM(C46,C47)</f>
        <v>0</v>
      </c>
      <c r="D48" s="72"/>
      <c r="E48" s="78"/>
      <c r="F48" s="73">
        <f>SUM(F46,F47)</f>
        <v>0</v>
      </c>
      <c r="G48" s="73"/>
      <c r="H48" s="78"/>
      <c r="I48" s="73">
        <f>SUM(I46,I47)</f>
        <v>0</v>
      </c>
      <c r="J48" s="73"/>
      <c r="K48" s="78"/>
      <c r="L48" s="73">
        <f>SUM(L46,L47)</f>
        <v>0</v>
      </c>
      <c r="M48" s="73"/>
      <c r="N48" s="78"/>
      <c r="O48" s="74">
        <f>SUM(O46,O47)</f>
        <v>0</v>
      </c>
      <c r="P48" s="74"/>
      <c r="Q48" s="78"/>
      <c r="R48" s="73">
        <f>SUM(R46,R47)</f>
        <v>0</v>
      </c>
      <c r="S48" s="73"/>
      <c r="T48" s="78"/>
      <c r="U48" s="73">
        <f>SUM(U46,U47)</f>
        <v>0</v>
      </c>
      <c r="V48" s="73"/>
      <c r="W48" s="78"/>
      <c r="X48" s="73">
        <f>SUM(X46,X47)</f>
        <v>0</v>
      </c>
      <c r="Y48" s="73"/>
      <c r="Z48" s="78"/>
      <c r="AA48" s="73">
        <f>SUM(AA46,AA47)</f>
        <v>0</v>
      </c>
      <c r="AB48" s="73"/>
      <c r="AC48" s="78"/>
      <c r="AD48" s="75">
        <f>AD46</f>
        <v>0</v>
      </c>
      <c r="AE48" s="75"/>
      <c r="AF48" s="66"/>
      <c r="AG48" s="67"/>
      <c r="AH48" s="19"/>
    </row>
    <row r="49" spans="1:34" x14ac:dyDescent="0.3">
      <c r="A49" s="76"/>
      <c r="B49" s="22" t="s">
        <v>8</v>
      </c>
      <c r="C49" s="64" t="str">
        <f>IF(ISBLANK(C46),"",D131)</f>
        <v/>
      </c>
      <c r="D49" s="64"/>
      <c r="E49" s="78"/>
      <c r="F49" s="64" t="str">
        <f>IF(ISBLANK(F46),"",G131)</f>
        <v/>
      </c>
      <c r="G49" s="64"/>
      <c r="H49" s="78"/>
      <c r="I49" s="64" t="str">
        <f>IF(ISBLANK(I46),"",J131)</f>
        <v/>
      </c>
      <c r="J49" s="64"/>
      <c r="K49" s="78"/>
      <c r="L49" s="64" t="str">
        <f>IF(ISBLANK(L46),"",M131)</f>
        <v/>
      </c>
      <c r="M49" s="64"/>
      <c r="N49" s="78"/>
      <c r="O49" s="64" t="str">
        <f>IF(ISBLANK(O46),"",P131)</f>
        <v/>
      </c>
      <c r="P49" s="64"/>
      <c r="Q49" s="78"/>
      <c r="R49" s="64" t="str">
        <f>IF(ISBLANK(R46),"",S131)</f>
        <v/>
      </c>
      <c r="S49" s="64"/>
      <c r="T49" s="78"/>
      <c r="U49" s="64" t="str">
        <f>IF(ISBLANK(U46),"",V131)</f>
        <v/>
      </c>
      <c r="V49" s="64"/>
      <c r="W49" s="78"/>
      <c r="X49" s="64" t="str">
        <f>IF(ISBLANK(X46),"",Y131)</f>
        <v/>
      </c>
      <c r="Y49" s="64"/>
      <c r="Z49" s="78"/>
      <c r="AA49" s="64" t="str">
        <f>IF(ISBLANK(AA46),"",AB131)</f>
        <v/>
      </c>
      <c r="AB49" s="64"/>
      <c r="AC49" s="78"/>
      <c r="AD49" s="64" t="str">
        <f>IF(ISBLANK(AD46),"",AE131)</f>
        <v/>
      </c>
      <c r="AE49" s="64"/>
      <c r="AF49" s="66"/>
      <c r="AG49" s="67"/>
      <c r="AH49" s="19"/>
    </row>
    <row r="50" spans="1:34" x14ac:dyDescent="0.3">
      <c r="A50" s="76"/>
      <c r="B50" s="5" t="s">
        <v>9</v>
      </c>
      <c r="C50" s="23" t="str">
        <f>IF(ISBLANK(C46),"",$B$90-D114+1)</f>
        <v/>
      </c>
      <c r="D50" s="24" t="str">
        <f>C50</f>
        <v/>
      </c>
      <c r="E50" s="78"/>
      <c r="F50" s="23" t="str">
        <f>IF(ISBLANK(F46),"",$B$90-G114+1)</f>
        <v/>
      </c>
      <c r="G50" s="25" t="str">
        <f>IF(ISBLANK(F46),"",SUM(D50,F50))</f>
        <v/>
      </c>
      <c r="H50" s="78"/>
      <c r="I50" s="23" t="str">
        <f>IF(ISBLANK(I46),"",$B$90-J114+1)</f>
        <v/>
      </c>
      <c r="J50" s="25" t="str">
        <f>IF(ISBLANK(I46),"",SUM(G50,I50))</f>
        <v/>
      </c>
      <c r="K50" s="78"/>
      <c r="L50" s="23" t="str">
        <f>IF(ISBLANK(L46),"",$B$90-M114+1)</f>
        <v/>
      </c>
      <c r="M50" s="25" t="str">
        <f>IF(ISBLANK(L46),"",SUM(J50,L50))</f>
        <v/>
      </c>
      <c r="N50" s="78"/>
      <c r="O50" s="23" t="str">
        <f>IF(ISBLANK(O46),"",$B$90-P114+1)</f>
        <v/>
      </c>
      <c r="P50" s="25" t="str">
        <f>IF(ISBLANK(O46),"",SUM(M50,O50))</f>
        <v/>
      </c>
      <c r="Q50" s="78"/>
      <c r="R50" s="23" t="str">
        <f>IF(ISBLANK(R46),"",$B$90-S114+1)</f>
        <v/>
      </c>
      <c r="S50" s="25" t="str">
        <f>IF(ISBLANK(R46),"",SUM(P50,R50))</f>
        <v/>
      </c>
      <c r="T50" s="78"/>
      <c r="U50" s="23" t="str">
        <f>IF(ISBLANK(U46),"",$B$90-V114+1)</f>
        <v/>
      </c>
      <c r="V50" s="25" t="str">
        <f>IF(ISBLANK(U46),"",SUM(S50,U50))</f>
        <v/>
      </c>
      <c r="W50" s="78"/>
      <c r="X50" s="23" t="str">
        <f>IF(ISBLANK(X46),"",$B$90-Y114+1)</f>
        <v/>
      </c>
      <c r="Y50" s="25" t="str">
        <f>IF(ISBLANK(X46),"",SUM(V50,X50))</f>
        <v/>
      </c>
      <c r="Z50" s="78"/>
      <c r="AA50" s="23" t="str">
        <f>IF(ISBLANK(AA46),"",$B$90-AB114+1)</f>
        <v/>
      </c>
      <c r="AB50" s="25" t="str">
        <f>IF(ISBLANK(AA46),"",SUM(Y50,AA50))</f>
        <v/>
      </c>
      <c r="AC50" s="78"/>
      <c r="AD50" s="23" t="str">
        <f>IF(ISBLANK(AD46),"",$B$90-AE114+1)</f>
        <v/>
      </c>
      <c r="AE50" s="25" t="str">
        <f>IF(ISBLANK(AD46),"",SUM(AB50,AD50))</f>
        <v/>
      </c>
      <c r="AF50" s="66"/>
      <c r="AG50" s="67"/>
      <c r="AH50" s="21"/>
    </row>
    <row r="51" spans="1:34" x14ac:dyDescent="0.3">
      <c r="A51" s="76"/>
      <c r="B51" s="18" t="s">
        <v>5</v>
      </c>
      <c r="C51" s="77"/>
      <c r="D51" s="77"/>
      <c r="E51" s="78" t="s">
        <v>71</v>
      </c>
      <c r="F51" s="79"/>
      <c r="G51" s="79"/>
      <c r="H51" s="78" t="s">
        <v>71</v>
      </c>
      <c r="I51" s="79"/>
      <c r="J51" s="79"/>
      <c r="K51" s="78" t="s">
        <v>71</v>
      </c>
      <c r="L51" s="79"/>
      <c r="M51" s="79"/>
      <c r="N51" s="78" t="s">
        <v>71</v>
      </c>
      <c r="O51" s="80"/>
      <c r="P51" s="80"/>
      <c r="Q51" s="78" t="s">
        <v>71</v>
      </c>
      <c r="R51" s="79"/>
      <c r="S51" s="79"/>
      <c r="T51" s="78" t="s">
        <v>71</v>
      </c>
      <c r="U51" s="79"/>
      <c r="V51" s="79"/>
      <c r="W51" s="78" t="s">
        <v>71</v>
      </c>
      <c r="X51" s="79"/>
      <c r="Y51" s="79"/>
      <c r="Z51" s="78" t="s">
        <v>71</v>
      </c>
      <c r="AA51" s="79"/>
      <c r="AB51" s="79"/>
      <c r="AC51" s="78" t="s">
        <v>71</v>
      </c>
      <c r="AD51" s="65"/>
      <c r="AE51" s="65"/>
      <c r="AF51" s="66" t="str">
        <f>IF(ISBLANK(C51),"",SUM(C55,F55,I55,L55,O55,R55,U55,X55,AA55,AD55,AD52))</f>
        <v/>
      </c>
      <c r="AG51" s="67" t="s">
        <v>71</v>
      </c>
      <c r="AH51" s="2"/>
    </row>
    <row r="52" spans="1:34" x14ac:dyDescent="0.3">
      <c r="A52" s="76"/>
      <c r="B52" s="20" t="s">
        <v>6</v>
      </c>
      <c r="C52" s="68"/>
      <c r="D52" s="68"/>
      <c r="E52" s="78"/>
      <c r="F52" s="69"/>
      <c r="G52" s="69"/>
      <c r="H52" s="78"/>
      <c r="I52" s="69"/>
      <c r="J52" s="69"/>
      <c r="K52" s="78"/>
      <c r="L52" s="69"/>
      <c r="M52" s="69"/>
      <c r="N52" s="78"/>
      <c r="O52" s="70"/>
      <c r="P52" s="70"/>
      <c r="Q52" s="78"/>
      <c r="R52" s="69"/>
      <c r="S52" s="69"/>
      <c r="T52" s="78"/>
      <c r="U52" s="69"/>
      <c r="V52" s="69"/>
      <c r="W52" s="78"/>
      <c r="X52" s="69"/>
      <c r="Y52" s="69"/>
      <c r="Z52" s="78"/>
      <c r="AA52" s="69"/>
      <c r="AB52" s="69"/>
      <c r="AC52" s="78"/>
      <c r="AD52" s="71"/>
      <c r="AE52" s="71"/>
      <c r="AF52" s="66"/>
      <c r="AG52" s="67"/>
      <c r="AH52" s="2"/>
    </row>
    <row r="53" spans="1:34" x14ac:dyDescent="0.3">
      <c r="A53" s="76"/>
      <c r="B53" s="22" t="s">
        <v>7</v>
      </c>
      <c r="C53" s="72">
        <f>SUM(C51,C52)</f>
        <v>0</v>
      </c>
      <c r="D53" s="72"/>
      <c r="E53" s="78"/>
      <c r="F53" s="73">
        <f>SUM(F51,F52)</f>
        <v>0</v>
      </c>
      <c r="G53" s="73"/>
      <c r="H53" s="78"/>
      <c r="I53" s="73">
        <f>SUM(I51,I52)</f>
        <v>0</v>
      </c>
      <c r="J53" s="73"/>
      <c r="K53" s="78"/>
      <c r="L53" s="73">
        <f>SUM(L51,L52)</f>
        <v>0</v>
      </c>
      <c r="M53" s="73"/>
      <c r="N53" s="78"/>
      <c r="O53" s="74">
        <f>SUM(O51,O52)</f>
        <v>0</v>
      </c>
      <c r="P53" s="74"/>
      <c r="Q53" s="78"/>
      <c r="R53" s="73">
        <f>SUM(R51,R52)</f>
        <v>0</v>
      </c>
      <c r="S53" s="73"/>
      <c r="T53" s="78"/>
      <c r="U53" s="73">
        <f>SUM(U51,U52)</f>
        <v>0</v>
      </c>
      <c r="V53" s="73"/>
      <c r="W53" s="78"/>
      <c r="X53" s="73">
        <f>SUM(X51,X52)</f>
        <v>0</v>
      </c>
      <c r="Y53" s="73"/>
      <c r="Z53" s="78"/>
      <c r="AA53" s="73">
        <f>SUM(AA51,AA52)</f>
        <v>0</v>
      </c>
      <c r="AB53" s="73"/>
      <c r="AC53" s="78"/>
      <c r="AD53" s="75">
        <f>AD51</f>
        <v>0</v>
      </c>
      <c r="AE53" s="75"/>
      <c r="AF53" s="66"/>
      <c r="AG53" s="67"/>
      <c r="AH53" s="2"/>
    </row>
    <row r="54" spans="1:34" x14ac:dyDescent="0.3">
      <c r="A54" s="76"/>
      <c r="B54" s="22" t="s">
        <v>8</v>
      </c>
      <c r="C54" s="64" t="str">
        <f>IF(ISBLANK(C51),"",D132)</f>
        <v/>
      </c>
      <c r="D54" s="64"/>
      <c r="E54" s="78"/>
      <c r="F54" s="64" t="str">
        <f>IF(ISBLANK(F51),"",G132)</f>
        <v/>
      </c>
      <c r="G54" s="64"/>
      <c r="H54" s="78"/>
      <c r="I54" s="64" t="str">
        <f>IF(ISBLANK(I51),"",J132)</f>
        <v/>
      </c>
      <c r="J54" s="64"/>
      <c r="K54" s="78"/>
      <c r="L54" s="64" t="str">
        <f>IF(ISBLANK(L51),"",M132)</f>
        <v/>
      </c>
      <c r="M54" s="64"/>
      <c r="N54" s="78"/>
      <c r="O54" s="64" t="str">
        <f>IF(ISBLANK(O51),"",P132)</f>
        <v/>
      </c>
      <c r="P54" s="64"/>
      <c r="Q54" s="78"/>
      <c r="R54" s="64" t="str">
        <f>IF(ISBLANK(R51),"",S132)</f>
        <v/>
      </c>
      <c r="S54" s="64"/>
      <c r="T54" s="78"/>
      <c r="U54" s="64" t="str">
        <f>IF(ISBLANK(U51),"",V132)</f>
        <v/>
      </c>
      <c r="V54" s="64"/>
      <c r="W54" s="78"/>
      <c r="X54" s="64" t="str">
        <f>IF(ISBLANK(X51),"",Y132)</f>
        <v/>
      </c>
      <c r="Y54" s="64"/>
      <c r="Z54" s="78"/>
      <c r="AA54" s="64" t="str">
        <f>IF(ISBLANK(AA51),"",AB132)</f>
        <v/>
      </c>
      <c r="AB54" s="64"/>
      <c r="AC54" s="78"/>
      <c r="AD54" s="64" t="str">
        <f>IF(ISBLANK(AD51),"",AE132)</f>
        <v/>
      </c>
      <c r="AE54" s="64"/>
      <c r="AF54" s="66"/>
      <c r="AG54" s="67"/>
      <c r="AH54" s="2"/>
    </row>
    <row r="55" spans="1:34" x14ac:dyDescent="0.3">
      <c r="A55" s="76"/>
      <c r="B55" s="5" t="s">
        <v>9</v>
      </c>
      <c r="C55" s="23" t="str">
        <f>IF(ISBLANK(C51),"",$B$90-D115+1)</f>
        <v/>
      </c>
      <c r="D55" s="24" t="str">
        <f>C55</f>
        <v/>
      </c>
      <c r="E55" s="78"/>
      <c r="F55" s="23" t="str">
        <f>IF(ISBLANK(F51),"",$B$90-G115+1)</f>
        <v/>
      </c>
      <c r="G55" s="25" t="str">
        <f>IF(ISBLANK(F51),"",SUM(D55,F55))</f>
        <v/>
      </c>
      <c r="H55" s="78"/>
      <c r="I55" s="23" t="str">
        <f>IF(ISBLANK(I51),"",$B$90-J115+1)</f>
        <v/>
      </c>
      <c r="J55" s="25" t="str">
        <f>IF(ISBLANK(I51),"",SUM(G55,I55))</f>
        <v/>
      </c>
      <c r="K55" s="78"/>
      <c r="L55" s="23" t="str">
        <f>IF(ISBLANK(L51),"",$B$90-M115+1)</f>
        <v/>
      </c>
      <c r="M55" s="25" t="str">
        <f>IF(ISBLANK(L51),"",SUM(J55,L55))</f>
        <v/>
      </c>
      <c r="N55" s="78"/>
      <c r="O55" s="23" t="str">
        <f>IF(ISBLANK(O51),"",$B$90-P115+1)</f>
        <v/>
      </c>
      <c r="P55" s="25" t="str">
        <f>IF(ISBLANK(O51),"",SUM(M55,O55))</f>
        <v/>
      </c>
      <c r="Q55" s="78"/>
      <c r="R55" s="23" t="str">
        <f>IF(ISBLANK(R51),"",$B$90-S115+1)</f>
        <v/>
      </c>
      <c r="S55" s="25" t="str">
        <f>IF(ISBLANK(R51),"",SUM(P55,R55))</f>
        <v/>
      </c>
      <c r="T55" s="78"/>
      <c r="U55" s="23" t="str">
        <f>IF(ISBLANK(U51),"",$B$90-V115+1)</f>
        <v/>
      </c>
      <c r="V55" s="25" t="str">
        <f>IF(ISBLANK(U51),"",SUM(S55,U55))</f>
        <v/>
      </c>
      <c r="W55" s="78"/>
      <c r="X55" s="23" t="str">
        <f>IF(ISBLANK(X51),"",$B$90-Y115+1)</f>
        <v/>
      </c>
      <c r="Y55" s="25" t="str">
        <f>IF(ISBLANK(X51),"",SUM(V55,X55))</f>
        <v/>
      </c>
      <c r="Z55" s="78"/>
      <c r="AA55" s="23" t="str">
        <f>IF(ISBLANK(AA51),"",$B$90-AB115+1)</f>
        <v/>
      </c>
      <c r="AB55" s="25" t="str">
        <f>IF(ISBLANK(AA51),"",SUM(Y55,AA55))</f>
        <v/>
      </c>
      <c r="AC55" s="78"/>
      <c r="AD55" s="23" t="str">
        <f>IF(ISBLANK(AD51),"",$B$90-AE115+1)</f>
        <v/>
      </c>
      <c r="AE55" s="25" t="str">
        <f>IF(ISBLANK(AD51),"",SUM(AB55,AD55))</f>
        <v/>
      </c>
      <c r="AF55" s="66"/>
      <c r="AG55" s="67"/>
      <c r="AH55" s="2"/>
    </row>
    <row r="56" spans="1:34" x14ac:dyDescent="0.3">
      <c r="A56" s="76"/>
      <c r="B56" s="18" t="s">
        <v>5</v>
      </c>
      <c r="C56" s="77"/>
      <c r="D56" s="77"/>
      <c r="E56" s="78" t="s">
        <v>71</v>
      </c>
      <c r="F56" s="79"/>
      <c r="G56" s="79"/>
      <c r="H56" s="78" t="s">
        <v>71</v>
      </c>
      <c r="I56" s="79"/>
      <c r="J56" s="79"/>
      <c r="K56" s="78" t="s">
        <v>71</v>
      </c>
      <c r="L56" s="79"/>
      <c r="M56" s="79"/>
      <c r="N56" s="78" t="s">
        <v>71</v>
      </c>
      <c r="O56" s="80"/>
      <c r="P56" s="80"/>
      <c r="Q56" s="78" t="s">
        <v>71</v>
      </c>
      <c r="R56" s="79"/>
      <c r="S56" s="79"/>
      <c r="T56" s="78" t="s">
        <v>71</v>
      </c>
      <c r="U56" s="79"/>
      <c r="V56" s="79"/>
      <c r="W56" s="78" t="s">
        <v>71</v>
      </c>
      <c r="X56" s="79"/>
      <c r="Y56" s="79"/>
      <c r="Z56" s="78" t="s">
        <v>71</v>
      </c>
      <c r="AA56" s="79"/>
      <c r="AB56" s="79"/>
      <c r="AC56" s="78" t="s">
        <v>71</v>
      </c>
      <c r="AD56" s="65"/>
      <c r="AE56" s="65"/>
      <c r="AF56" s="66" t="str">
        <f>IF(ISBLANK(C56),"",SUM(C60,F60,I60,L60,O60,R60,U60,X60,AA60,AD60,AD57))</f>
        <v/>
      </c>
      <c r="AG56" s="67" t="s">
        <v>71</v>
      </c>
      <c r="AH56" s="19"/>
    </row>
    <row r="57" spans="1:34" x14ac:dyDescent="0.3">
      <c r="A57" s="76"/>
      <c r="B57" s="20" t="s">
        <v>6</v>
      </c>
      <c r="C57" s="68"/>
      <c r="D57" s="68"/>
      <c r="E57" s="78"/>
      <c r="F57" s="69"/>
      <c r="G57" s="69"/>
      <c r="H57" s="78"/>
      <c r="I57" s="69"/>
      <c r="J57" s="69"/>
      <c r="K57" s="78"/>
      <c r="L57" s="69"/>
      <c r="M57" s="69"/>
      <c r="N57" s="78"/>
      <c r="O57" s="70"/>
      <c r="P57" s="70"/>
      <c r="Q57" s="78"/>
      <c r="R57" s="69"/>
      <c r="S57" s="69"/>
      <c r="T57" s="78"/>
      <c r="U57" s="69"/>
      <c r="V57" s="69"/>
      <c r="W57" s="78"/>
      <c r="X57" s="69"/>
      <c r="Y57" s="69"/>
      <c r="Z57" s="78"/>
      <c r="AA57" s="69"/>
      <c r="AB57" s="69"/>
      <c r="AC57" s="78"/>
      <c r="AD57" s="71"/>
      <c r="AE57" s="71"/>
      <c r="AF57" s="66"/>
      <c r="AG57" s="67"/>
      <c r="AH57" s="21"/>
    </row>
    <row r="58" spans="1:34" x14ac:dyDescent="0.3">
      <c r="A58" s="76"/>
      <c r="B58" s="22" t="s">
        <v>7</v>
      </c>
      <c r="C58" s="72">
        <f>SUM(C56,C57)</f>
        <v>0</v>
      </c>
      <c r="D58" s="72"/>
      <c r="E58" s="78"/>
      <c r="F58" s="73">
        <f>SUM(F56,F57)</f>
        <v>0</v>
      </c>
      <c r="G58" s="73"/>
      <c r="H58" s="78"/>
      <c r="I58" s="73">
        <f>SUM(I56,I57)</f>
        <v>0</v>
      </c>
      <c r="J58" s="73"/>
      <c r="K58" s="78"/>
      <c r="L58" s="73">
        <f>SUM(L56,L57)</f>
        <v>0</v>
      </c>
      <c r="M58" s="73"/>
      <c r="N58" s="78"/>
      <c r="O58" s="74">
        <f>SUM(O56,O57)</f>
        <v>0</v>
      </c>
      <c r="P58" s="74"/>
      <c r="Q58" s="78"/>
      <c r="R58" s="73">
        <f>SUM(R56,R57)</f>
        <v>0</v>
      </c>
      <c r="S58" s="73"/>
      <c r="T58" s="78"/>
      <c r="U58" s="73">
        <f>SUM(U56,U57)</f>
        <v>0</v>
      </c>
      <c r="V58" s="73"/>
      <c r="W58" s="78"/>
      <c r="X58" s="73">
        <f>SUM(X56,X57)</f>
        <v>0</v>
      </c>
      <c r="Y58" s="73"/>
      <c r="Z58" s="78"/>
      <c r="AA58" s="73">
        <f>SUM(AA56,AA57)</f>
        <v>0</v>
      </c>
      <c r="AB58" s="73"/>
      <c r="AC58" s="78"/>
      <c r="AD58" s="75">
        <f>AD56</f>
        <v>0</v>
      </c>
      <c r="AE58" s="75"/>
      <c r="AF58" s="66"/>
      <c r="AG58" s="67"/>
      <c r="AH58" s="19"/>
    </row>
    <row r="59" spans="1:34" x14ac:dyDescent="0.3">
      <c r="A59" s="76"/>
      <c r="B59" s="22" t="s">
        <v>8</v>
      </c>
      <c r="C59" s="64" t="str">
        <f>IF(ISBLANK(C56),"",D133)</f>
        <v/>
      </c>
      <c r="D59" s="64"/>
      <c r="E59" s="78"/>
      <c r="F59" s="64" t="str">
        <f>IF(ISBLANK(F56),"",G133)</f>
        <v/>
      </c>
      <c r="G59" s="64"/>
      <c r="H59" s="78"/>
      <c r="I59" s="64" t="str">
        <f>IF(ISBLANK(I56),"",J133)</f>
        <v/>
      </c>
      <c r="J59" s="64"/>
      <c r="K59" s="78"/>
      <c r="L59" s="64" t="str">
        <f>IF(ISBLANK(L56),"",M133)</f>
        <v/>
      </c>
      <c r="M59" s="64"/>
      <c r="N59" s="78"/>
      <c r="O59" s="64" t="str">
        <f>IF(ISBLANK(O56),"",P133)</f>
        <v/>
      </c>
      <c r="P59" s="64"/>
      <c r="Q59" s="78"/>
      <c r="R59" s="64" t="str">
        <f>IF(ISBLANK(R56),"",S133)</f>
        <v/>
      </c>
      <c r="S59" s="64"/>
      <c r="T59" s="78"/>
      <c r="U59" s="64" t="str">
        <f>IF(ISBLANK(U56),"",V133)</f>
        <v/>
      </c>
      <c r="V59" s="64"/>
      <c r="W59" s="78"/>
      <c r="X59" s="64" t="str">
        <f>IF(ISBLANK(X56),"",Y133)</f>
        <v/>
      </c>
      <c r="Y59" s="64"/>
      <c r="Z59" s="78"/>
      <c r="AA59" s="64" t="str">
        <f>IF(ISBLANK(AA56),"",AB133)</f>
        <v/>
      </c>
      <c r="AB59" s="64"/>
      <c r="AC59" s="78"/>
      <c r="AD59" s="64" t="str">
        <f>IF(ISBLANK(AD56),"",AE133)</f>
        <v/>
      </c>
      <c r="AE59" s="64"/>
      <c r="AF59" s="66"/>
      <c r="AG59" s="67"/>
      <c r="AH59" s="19"/>
    </row>
    <row r="60" spans="1:34" x14ac:dyDescent="0.3">
      <c r="A60" s="76"/>
      <c r="B60" s="5" t="s">
        <v>9</v>
      </c>
      <c r="C60" s="23" t="str">
        <f>IF(ISBLANK(C56),"",$B$90-D116+1)</f>
        <v/>
      </c>
      <c r="D60" s="24" t="str">
        <f>C60</f>
        <v/>
      </c>
      <c r="E60" s="78"/>
      <c r="F60" s="23" t="str">
        <f>IF(ISBLANK(F56),"",$B$90-G116+1)</f>
        <v/>
      </c>
      <c r="G60" s="25" t="str">
        <f>IF(ISBLANK(F56),"",SUM(D60,F60))</f>
        <v/>
      </c>
      <c r="H60" s="78"/>
      <c r="I60" s="23" t="str">
        <f>IF(ISBLANK(I56),"",$B$90-J116+1)</f>
        <v/>
      </c>
      <c r="J60" s="25" t="str">
        <f>IF(ISBLANK(I56),"",SUM(G60,I60))</f>
        <v/>
      </c>
      <c r="K60" s="78"/>
      <c r="L60" s="23" t="str">
        <f>IF(ISBLANK(L56),"",$B$90-M116+1)</f>
        <v/>
      </c>
      <c r="M60" s="25" t="str">
        <f>IF(ISBLANK(L56),"",SUM(J60,L60))</f>
        <v/>
      </c>
      <c r="N60" s="78"/>
      <c r="O60" s="23" t="str">
        <f>IF(ISBLANK(O56),"",$B$90-P116+1)</f>
        <v/>
      </c>
      <c r="P60" s="25" t="str">
        <f>IF(ISBLANK(O56),"",SUM(M60,O60))</f>
        <v/>
      </c>
      <c r="Q60" s="78"/>
      <c r="R60" s="23" t="str">
        <f>IF(ISBLANK(R56),"",$B$90-S116+1)</f>
        <v/>
      </c>
      <c r="S60" s="25" t="str">
        <f>IF(ISBLANK(R56),"",SUM(P60,R60))</f>
        <v/>
      </c>
      <c r="T60" s="78"/>
      <c r="U60" s="23" t="str">
        <f>IF(ISBLANK(U56),"",$B$90-V116+1)</f>
        <v/>
      </c>
      <c r="V60" s="25" t="str">
        <f>IF(ISBLANK(U56),"",SUM(S60,U60))</f>
        <v/>
      </c>
      <c r="W60" s="78"/>
      <c r="X60" s="23" t="str">
        <f>IF(ISBLANK(X56),"",$B$90-Y116+1)</f>
        <v/>
      </c>
      <c r="Y60" s="25" t="str">
        <f>IF(ISBLANK(X56),"",SUM(V60,X60))</f>
        <v/>
      </c>
      <c r="Z60" s="78"/>
      <c r="AA60" s="23" t="str">
        <f>IF(ISBLANK(AA56),"",$B$90-AB116+1)</f>
        <v/>
      </c>
      <c r="AB60" s="25" t="str">
        <f>IF(ISBLANK(AA56),"",SUM(Y60,AA60))</f>
        <v/>
      </c>
      <c r="AC60" s="78"/>
      <c r="AD60" s="23" t="str">
        <f>IF(ISBLANK(AD56),"",$B$90-AE116+1)</f>
        <v/>
      </c>
      <c r="AE60" s="25" t="str">
        <f>IF(ISBLANK(AD56),"",SUM(AB60,AD60))</f>
        <v/>
      </c>
      <c r="AF60" s="66"/>
      <c r="AG60" s="67"/>
      <c r="AH60" s="21"/>
    </row>
    <row r="61" spans="1:34" x14ac:dyDescent="0.3">
      <c r="A61" s="76"/>
      <c r="B61" s="18" t="s">
        <v>5</v>
      </c>
      <c r="C61" s="77"/>
      <c r="D61" s="77"/>
      <c r="E61" s="78" t="s">
        <v>71</v>
      </c>
      <c r="F61" s="79"/>
      <c r="G61" s="79"/>
      <c r="H61" s="78" t="s">
        <v>71</v>
      </c>
      <c r="I61" s="79"/>
      <c r="J61" s="79"/>
      <c r="K61" s="78" t="s">
        <v>71</v>
      </c>
      <c r="L61" s="79"/>
      <c r="M61" s="79"/>
      <c r="N61" s="78" t="s">
        <v>71</v>
      </c>
      <c r="O61" s="80"/>
      <c r="P61" s="80"/>
      <c r="Q61" s="78" t="s">
        <v>71</v>
      </c>
      <c r="R61" s="79"/>
      <c r="S61" s="79"/>
      <c r="T61" s="78" t="s">
        <v>71</v>
      </c>
      <c r="U61" s="79"/>
      <c r="V61" s="79"/>
      <c r="W61" s="78" t="s">
        <v>71</v>
      </c>
      <c r="X61" s="79"/>
      <c r="Y61" s="79"/>
      <c r="Z61" s="78" t="s">
        <v>71</v>
      </c>
      <c r="AA61" s="79"/>
      <c r="AB61" s="79"/>
      <c r="AC61" s="78" t="s">
        <v>71</v>
      </c>
      <c r="AD61" s="65"/>
      <c r="AE61" s="65"/>
      <c r="AF61" s="66" t="str">
        <f>IF(ISBLANK(C61),"",SUM(C65,F65,I65,L65,O65,R65,U65,X65,AA65,AD65,AD62))</f>
        <v/>
      </c>
      <c r="AG61" s="67" t="s">
        <v>71</v>
      </c>
      <c r="AH61" s="2"/>
    </row>
    <row r="62" spans="1:34" x14ac:dyDescent="0.3">
      <c r="A62" s="76"/>
      <c r="B62" s="20" t="s">
        <v>6</v>
      </c>
      <c r="C62" s="68"/>
      <c r="D62" s="68"/>
      <c r="E62" s="78"/>
      <c r="F62" s="69"/>
      <c r="G62" s="69"/>
      <c r="H62" s="78"/>
      <c r="I62" s="69"/>
      <c r="J62" s="69"/>
      <c r="K62" s="78"/>
      <c r="L62" s="69"/>
      <c r="M62" s="69"/>
      <c r="N62" s="78"/>
      <c r="O62" s="70"/>
      <c r="P62" s="70"/>
      <c r="Q62" s="78"/>
      <c r="R62" s="69"/>
      <c r="S62" s="69"/>
      <c r="T62" s="78"/>
      <c r="U62" s="69"/>
      <c r="V62" s="69"/>
      <c r="W62" s="78"/>
      <c r="X62" s="69"/>
      <c r="Y62" s="69"/>
      <c r="Z62" s="78"/>
      <c r="AA62" s="69"/>
      <c r="AB62" s="69"/>
      <c r="AC62" s="78"/>
      <c r="AD62" s="71"/>
      <c r="AE62" s="71"/>
      <c r="AF62" s="66"/>
      <c r="AG62" s="67"/>
      <c r="AH62" s="2"/>
    </row>
    <row r="63" spans="1:34" x14ac:dyDescent="0.3">
      <c r="A63" s="76"/>
      <c r="B63" s="22" t="s">
        <v>7</v>
      </c>
      <c r="C63" s="72">
        <f>SUM(C61,C62)</f>
        <v>0</v>
      </c>
      <c r="D63" s="72"/>
      <c r="E63" s="78"/>
      <c r="F63" s="73">
        <f>SUM(F61,F62)</f>
        <v>0</v>
      </c>
      <c r="G63" s="73"/>
      <c r="H63" s="78"/>
      <c r="I63" s="73">
        <f>SUM(I61,I62)</f>
        <v>0</v>
      </c>
      <c r="J63" s="73"/>
      <c r="K63" s="78"/>
      <c r="L63" s="73">
        <f>SUM(L61,L62)</f>
        <v>0</v>
      </c>
      <c r="M63" s="73"/>
      <c r="N63" s="78"/>
      <c r="O63" s="74">
        <f>SUM(O61,O62)</f>
        <v>0</v>
      </c>
      <c r="P63" s="74"/>
      <c r="Q63" s="78"/>
      <c r="R63" s="73">
        <f>SUM(R61,R62)</f>
        <v>0</v>
      </c>
      <c r="S63" s="73"/>
      <c r="T63" s="78"/>
      <c r="U63" s="73">
        <f>SUM(U61,U62)</f>
        <v>0</v>
      </c>
      <c r="V63" s="73"/>
      <c r="W63" s="78"/>
      <c r="X63" s="73">
        <f>SUM(X61,X62)</f>
        <v>0</v>
      </c>
      <c r="Y63" s="73"/>
      <c r="Z63" s="78"/>
      <c r="AA63" s="73">
        <f>SUM(AA61,AA62)</f>
        <v>0</v>
      </c>
      <c r="AB63" s="73"/>
      <c r="AC63" s="78"/>
      <c r="AD63" s="75">
        <f>AD61</f>
        <v>0</v>
      </c>
      <c r="AE63" s="75"/>
      <c r="AF63" s="66"/>
      <c r="AG63" s="67"/>
      <c r="AH63" s="2"/>
    </row>
    <row r="64" spans="1:34" x14ac:dyDescent="0.3">
      <c r="A64" s="76"/>
      <c r="B64" s="22" t="s">
        <v>8</v>
      </c>
      <c r="C64" s="64" t="str">
        <f>IF(ISBLANK(C61),"",D134)</f>
        <v/>
      </c>
      <c r="D64" s="64"/>
      <c r="E64" s="78"/>
      <c r="F64" s="64" t="str">
        <f>IF(ISBLANK(F61),"",G134)</f>
        <v/>
      </c>
      <c r="G64" s="64"/>
      <c r="H64" s="78"/>
      <c r="I64" s="64" t="str">
        <f>IF(ISBLANK(I61),"",J134)</f>
        <v/>
      </c>
      <c r="J64" s="64"/>
      <c r="K64" s="78"/>
      <c r="L64" s="64" t="str">
        <f>IF(ISBLANK(L61),"",M134)</f>
        <v/>
      </c>
      <c r="M64" s="64"/>
      <c r="N64" s="78"/>
      <c r="O64" s="64" t="str">
        <f>IF(ISBLANK(O61),"",P134)</f>
        <v/>
      </c>
      <c r="P64" s="64"/>
      <c r="Q64" s="78"/>
      <c r="R64" s="64" t="str">
        <f>IF(ISBLANK(R61),"",S134)</f>
        <v/>
      </c>
      <c r="S64" s="64"/>
      <c r="T64" s="78"/>
      <c r="U64" s="64" t="str">
        <f>IF(ISBLANK(U61),"",V134)</f>
        <v/>
      </c>
      <c r="V64" s="64"/>
      <c r="W64" s="78"/>
      <c r="X64" s="64" t="str">
        <f>IF(ISBLANK(X61),"",Y134)</f>
        <v/>
      </c>
      <c r="Y64" s="64"/>
      <c r="Z64" s="78"/>
      <c r="AA64" s="64" t="str">
        <f>IF(ISBLANK(AA61),"",AB134)</f>
        <v/>
      </c>
      <c r="AB64" s="64"/>
      <c r="AC64" s="78"/>
      <c r="AD64" s="64" t="str">
        <f>IF(ISBLANK(AD61),"",AE134)</f>
        <v/>
      </c>
      <c r="AE64" s="64"/>
      <c r="AF64" s="66"/>
      <c r="AG64" s="67"/>
      <c r="AH64" s="2"/>
    </row>
    <row r="65" spans="1:37" x14ac:dyDescent="0.3">
      <c r="A65" s="76"/>
      <c r="B65" s="5" t="s">
        <v>9</v>
      </c>
      <c r="C65" s="23" t="str">
        <f>IF(ISBLANK(C61),"",$B$90-D117+1)</f>
        <v/>
      </c>
      <c r="D65" s="24" t="str">
        <f>C65</f>
        <v/>
      </c>
      <c r="E65" s="78"/>
      <c r="F65" s="23" t="str">
        <f>IF(ISBLANK(F61),"",$B$90-G117+1)</f>
        <v/>
      </c>
      <c r="G65" s="25" t="str">
        <f>IF(ISBLANK(F61),"",SUM(D65,F65))</f>
        <v/>
      </c>
      <c r="H65" s="78"/>
      <c r="I65" s="23" t="str">
        <f>IF(ISBLANK(I61),"",$B$90-J117+1)</f>
        <v/>
      </c>
      <c r="J65" s="25" t="str">
        <f>IF(ISBLANK(I61),"",SUM(G65,I65))</f>
        <v/>
      </c>
      <c r="K65" s="78"/>
      <c r="L65" s="23" t="str">
        <f>IF(ISBLANK(L61),"",$B$90-M117+1)</f>
        <v/>
      </c>
      <c r="M65" s="25" t="str">
        <f>IF(ISBLANK(L61),"",SUM(J65,L65))</f>
        <v/>
      </c>
      <c r="N65" s="78"/>
      <c r="O65" s="23" t="str">
        <f>IF(ISBLANK(O61),"",$B$90-P117+1)</f>
        <v/>
      </c>
      <c r="P65" s="25" t="str">
        <f>IF(ISBLANK(O61),"",SUM(M65,O65))</f>
        <v/>
      </c>
      <c r="Q65" s="78"/>
      <c r="R65" s="23" t="str">
        <f>IF(ISBLANK(R61),"",$B$90-S117+1)</f>
        <v/>
      </c>
      <c r="S65" s="25" t="str">
        <f>IF(ISBLANK(R61),"",SUM(P65,R65))</f>
        <v/>
      </c>
      <c r="T65" s="78"/>
      <c r="U65" s="23" t="str">
        <f>IF(ISBLANK(U61),"",$B$90-V117+1)</f>
        <v/>
      </c>
      <c r="V65" s="25" t="str">
        <f>IF(ISBLANK(U61),"",SUM(S65,U65))</f>
        <v/>
      </c>
      <c r="W65" s="78"/>
      <c r="X65" s="23" t="str">
        <f>IF(ISBLANK(X61),"",$B$90-Y117+1)</f>
        <v/>
      </c>
      <c r="Y65" s="25" t="str">
        <f>IF(ISBLANK(X61),"",SUM(V65,X65))</f>
        <v/>
      </c>
      <c r="Z65" s="78"/>
      <c r="AA65" s="23" t="str">
        <f>IF(ISBLANK(AA61),"",$B$90-AB117+1)</f>
        <v/>
      </c>
      <c r="AB65" s="25" t="str">
        <f>IF(ISBLANK(AA61),"",SUM(Y65,AA65))</f>
        <v/>
      </c>
      <c r="AC65" s="78"/>
      <c r="AD65" s="23" t="str">
        <f>IF(ISBLANK(AD61),"",$B$90-AE117+1)</f>
        <v/>
      </c>
      <c r="AE65" s="25" t="str">
        <f>IF(ISBLANK(AD61),"",SUM(AB65,AD65))</f>
        <v/>
      </c>
      <c r="AF65" s="66"/>
      <c r="AG65" s="67"/>
      <c r="AH65" s="2"/>
    </row>
    <row r="66" spans="1:37" s="27" customFormat="1" x14ac:dyDescent="0.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</row>
    <row r="67" spans="1:37" s="27" customFormat="1" x14ac:dyDescent="0.3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</row>
    <row r="68" spans="1:37" s="27" customFormat="1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</row>
    <row r="69" spans="1:37" s="27" customFormat="1" x14ac:dyDescent="0.3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</row>
    <row r="70" spans="1:37" s="27" customFormat="1" x14ac:dyDescent="0.3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</row>
    <row r="71" spans="1:37" s="27" customFormat="1" x14ac:dyDescent="0.3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</row>
    <row r="72" spans="1:37" s="27" customFormat="1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</row>
    <row r="73" spans="1:37" s="27" customFormat="1" x14ac:dyDescent="0.3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</row>
    <row r="74" spans="1:37" s="27" customFormat="1" x14ac:dyDescent="0.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</row>
    <row r="75" spans="1:37" s="27" customFormat="1" x14ac:dyDescent="0.3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</row>
    <row r="76" spans="1:37" s="27" customFormat="1" x14ac:dyDescent="0.3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</row>
    <row r="77" spans="1:37" s="27" customFormat="1" x14ac:dyDescent="0.3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</row>
    <row r="78" spans="1:37" s="27" customFormat="1" x14ac:dyDescent="0.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</row>
    <row r="79" spans="1:37" s="27" customFormat="1" x14ac:dyDescent="0.3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</row>
    <row r="80" spans="1:37" s="27" customFormat="1" x14ac:dyDescent="0.3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</row>
    <row r="81" spans="1:37" s="27" customFormat="1" x14ac:dyDescent="0.3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</row>
    <row r="82" spans="1:37" s="27" customFormat="1" x14ac:dyDescent="0.3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</row>
    <row r="83" spans="1:37" s="27" customFormat="1" x14ac:dyDescent="0.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</row>
    <row r="84" spans="1:37" s="27" customFormat="1" x14ac:dyDescent="0.3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</row>
    <row r="85" spans="1:37" s="27" customFormat="1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</row>
    <row r="86" spans="1:37" s="27" customFormat="1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</row>
    <row r="87" spans="1:37" s="27" customFormat="1" x14ac:dyDescent="0.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</row>
    <row r="88" spans="1:37" s="27" customFormat="1" x14ac:dyDescent="0.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</row>
    <row r="89" spans="1:37" s="29" customFormat="1" x14ac:dyDescent="0.3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8"/>
      <c r="AI89" s="28"/>
      <c r="AJ89" s="28"/>
      <c r="AK89" s="28"/>
    </row>
    <row r="90" spans="1:37" s="29" customFormat="1" x14ac:dyDescent="0.3">
      <c r="A90" s="28" t="s">
        <v>17</v>
      </c>
      <c r="B90" s="28">
        <f>COUNTA(A6:A65)</f>
        <v>8</v>
      </c>
      <c r="C90" s="28">
        <f>IF(D4="idő",1,0)</f>
        <v>1</v>
      </c>
      <c r="D90" s="28"/>
      <c r="E90" s="28"/>
      <c r="F90" s="28">
        <f>IF(G4="idő",1,0)</f>
        <v>1</v>
      </c>
      <c r="G90" s="28"/>
      <c r="H90" s="28"/>
      <c r="I90" s="28">
        <f>IF(J4="idő",1,0)</f>
        <v>1</v>
      </c>
      <c r="J90" s="28"/>
      <c r="K90" s="28"/>
      <c r="L90" s="28">
        <f>IF(M4="idő",1,0)</f>
        <v>1</v>
      </c>
      <c r="M90" s="28"/>
      <c r="N90" s="28"/>
      <c r="O90" s="28">
        <f>IF(P4="idő",1,0)</f>
        <v>1</v>
      </c>
      <c r="P90" s="28"/>
      <c r="Q90" s="28"/>
      <c r="R90" s="28">
        <f>IF(S4="idő",1,0)</f>
        <v>1</v>
      </c>
      <c r="S90" s="28"/>
      <c r="T90" s="28"/>
      <c r="U90" s="28">
        <f>IF(V4="idő",1,0)</f>
        <v>1</v>
      </c>
      <c r="V90" s="28"/>
      <c r="W90" s="28"/>
      <c r="X90" s="28">
        <f>IF(Y4="idő",1,0)</f>
        <v>1</v>
      </c>
      <c r="Y90" s="28"/>
      <c r="Z90" s="28"/>
      <c r="AA90" s="28">
        <f>IF(AB4="idő",1,0)</f>
        <v>1</v>
      </c>
      <c r="AB90" s="28"/>
      <c r="AC90" s="28"/>
      <c r="AD90" s="28">
        <f>IF(OR(AE4="idő",AE4="helyezés"),1,0)</f>
        <v>1</v>
      </c>
      <c r="AE90" s="28"/>
      <c r="AF90" s="28"/>
      <c r="AG90" s="28"/>
      <c r="AH90" s="28"/>
      <c r="AI90" s="28"/>
      <c r="AJ90" s="28"/>
      <c r="AK90" s="28"/>
    </row>
    <row r="91" spans="1:37" s="29" customFormat="1" x14ac:dyDescent="0.3">
      <c r="A91" s="28">
        <v>1</v>
      </c>
      <c r="B91" s="28">
        <v>0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</row>
    <row r="92" spans="1:37" s="29" customFormat="1" x14ac:dyDescent="0.3">
      <c r="A92" s="28">
        <v>2</v>
      </c>
      <c r="B92" s="28">
        <v>1</v>
      </c>
      <c r="C92" s="28">
        <f>C9</f>
        <v>8</v>
      </c>
      <c r="D92" s="28">
        <f t="shared" ref="D92:D103" si="0">IF(COUNTIF(C$92:C$102,C92)=1,C92,(COUNTIF(C$92:C$102,C92)*C92+VLOOKUP(COUNTIF(C$92:C$102,C92),$A$92:$B$102,2))/COUNTIF(C$92:C$102,C92))</f>
        <v>8</v>
      </c>
      <c r="E92" s="28"/>
      <c r="F92" s="28">
        <f>F9</f>
        <v>6</v>
      </c>
      <c r="G92" s="28">
        <f t="shared" ref="G92:G103" si="1">IF(COUNTIF(F$92:F$102,F92)=1,F92,(COUNTIF(F$92:F$102,F92)*F92+VLOOKUP(COUNTIF(F$92:F$102,F92),$A$92:$B$102,2))/COUNTIF(F$92:F$102,F92))</f>
        <v>6</v>
      </c>
      <c r="H92" s="28"/>
      <c r="I92" s="28">
        <f>I9</f>
        <v>7</v>
      </c>
      <c r="J92" s="28">
        <f t="shared" ref="J92:J103" si="2">IF(COUNTIF(I$92:I$102,I92)=1,I92,(COUNTIF(I$92:I$102,I92)*I92+VLOOKUP(COUNTIF(I$92:I$102,I92),$A$92:$B$102,2))/COUNTIF(I$92:I$102,I92))</f>
        <v>7</v>
      </c>
      <c r="K92" s="28"/>
      <c r="L92" s="28">
        <f>L9</f>
        <v>7</v>
      </c>
      <c r="M92" s="28">
        <f t="shared" ref="M92:M103" si="3">IF(COUNTIF(L$92:L$102,L92)=1,L92,(COUNTIF(L$92:L$102,L92)*L92+VLOOKUP(COUNTIF(L$92:L$102,L92),$A$92:$B$102,2))/COUNTIF(L$92:L$102,L92))</f>
        <v>7</v>
      </c>
      <c r="N92" s="28"/>
      <c r="O92" s="28">
        <f>O9</f>
        <v>6</v>
      </c>
      <c r="P92" s="28">
        <f t="shared" ref="P92:P103" si="4">IF(COUNTIF(O$92:O$102,O92)=1,O92,(COUNTIF(O$92:O$102,O92)*O92+VLOOKUP(COUNTIF(O$92:O$102,O92),$A$92:$B$102,2))/COUNTIF(O$92:O$102,O92))</f>
        <v>6</v>
      </c>
      <c r="Q92" s="28"/>
      <c r="R92" s="28">
        <f>R9</f>
        <v>7</v>
      </c>
      <c r="S92" s="28">
        <f t="shared" ref="S92:S103" si="5">IF(COUNTIF(R$92:R$102,R92)=1,R92,(COUNTIF(R$92:R$102,R92)*R92+VLOOKUP(COUNTIF(R$92:R$102,R92),$A$92:$B$102,2))/COUNTIF(R$92:R$102,R92))</f>
        <v>7</v>
      </c>
      <c r="T92" s="28"/>
      <c r="U92" s="28">
        <f>U9</f>
        <v>7</v>
      </c>
      <c r="V92" s="28">
        <f t="shared" ref="V92:V103" si="6">IF(COUNTIF(U$92:U$102,U92)=1,U92,(COUNTIF(U$92:U$102,U92)*U92+VLOOKUP(COUNTIF(U$92:U$102,U92),$A$92:$B$102,2))/COUNTIF(U$92:U$102,U92))</f>
        <v>7</v>
      </c>
      <c r="W92" s="28"/>
      <c r="X92" s="28">
        <f>X9</f>
        <v>6</v>
      </c>
      <c r="Y92" s="28">
        <f t="shared" ref="Y92:Y103" si="7">IF(COUNTIF(X$92:X$102,X92)=1,X92,(COUNTIF(X$92:X$102,X92)*X92+VLOOKUP(COUNTIF(X$92:X$102,X92),$A$92:$B$102,2))/COUNTIF(X$92:X$102,X92))</f>
        <v>6</v>
      </c>
      <c r="Z92" s="28"/>
      <c r="AA92" s="28">
        <f>AA9</f>
        <v>8</v>
      </c>
      <c r="AB92" s="28">
        <f t="shared" ref="AB92:AB103" si="8">IF(COUNTIF(AA$92:AA$102,AA92)=1,AA92,(COUNTIF(AA$92:AA$102,AA92)*AA92+VLOOKUP(COUNTIF(AA$92:AA$102,AA92),$A$92:$B$102,2))/COUNTIF(AA$92:AA$102,AA92))</f>
        <v>8</v>
      </c>
      <c r="AC92" s="28"/>
      <c r="AD92" s="28" t="str">
        <f>AD9</f>
        <v/>
      </c>
      <c r="AE92" s="28" t="e">
        <f t="shared" ref="AE92:AE103" si="9">IF(COUNTIF(AD$92:AD$102,AD92)=1,AD92,(COUNTIF(AD$92:AD$102,AD92)*AD92+VLOOKUP(COUNTIF(AD$92:AD$102,AD92),$A$92:$B$102,2))/COUNTIF(AD$92:AD$102,AD92))</f>
        <v>#VALUE!</v>
      </c>
      <c r="AF92" s="28"/>
      <c r="AG92" s="28"/>
      <c r="AH92" s="28"/>
      <c r="AI92" s="28"/>
      <c r="AJ92" s="28"/>
      <c r="AK92" s="28"/>
    </row>
    <row r="93" spans="1:37" s="29" customFormat="1" x14ac:dyDescent="0.3">
      <c r="A93" s="28">
        <v>3</v>
      </c>
      <c r="B93" s="28">
        <v>3</v>
      </c>
      <c r="C93" s="28">
        <f>C14</f>
        <v>7</v>
      </c>
      <c r="D93" s="28">
        <f t="shared" si="0"/>
        <v>7</v>
      </c>
      <c r="E93" s="28"/>
      <c r="F93" s="28">
        <f>F14</f>
        <v>8</v>
      </c>
      <c r="G93" s="28">
        <f t="shared" si="1"/>
        <v>8</v>
      </c>
      <c r="H93" s="28"/>
      <c r="I93" s="28">
        <f>I14</f>
        <v>8</v>
      </c>
      <c r="J93" s="28">
        <f t="shared" si="2"/>
        <v>8</v>
      </c>
      <c r="K93" s="28"/>
      <c r="L93" s="28">
        <f>L14</f>
        <v>6</v>
      </c>
      <c r="M93" s="28">
        <f t="shared" si="3"/>
        <v>6</v>
      </c>
      <c r="N93" s="28"/>
      <c r="O93" s="28">
        <f>O14</f>
        <v>8</v>
      </c>
      <c r="P93" s="28">
        <f t="shared" si="4"/>
        <v>8</v>
      </c>
      <c r="Q93" s="28"/>
      <c r="R93" s="28">
        <f>R14</f>
        <v>5</v>
      </c>
      <c r="S93" s="28">
        <f t="shared" si="5"/>
        <v>5</v>
      </c>
      <c r="T93" s="28"/>
      <c r="U93" s="28">
        <f>U14</f>
        <v>8</v>
      </c>
      <c r="V93" s="28">
        <f t="shared" si="6"/>
        <v>8</v>
      </c>
      <c r="W93" s="28"/>
      <c r="X93" s="28">
        <f>X14</f>
        <v>8</v>
      </c>
      <c r="Y93" s="28">
        <f t="shared" si="7"/>
        <v>8</v>
      </c>
      <c r="Z93" s="28"/>
      <c r="AA93" s="28">
        <f>AA14</f>
        <v>7</v>
      </c>
      <c r="AB93" s="28">
        <f t="shared" si="8"/>
        <v>7</v>
      </c>
      <c r="AC93" s="28"/>
      <c r="AD93" s="28" t="str">
        <f>AD14</f>
        <v/>
      </c>
      <c r="AE93" s="28" t="e">
        <f t="shared" si="9"/>
        <v>#VALUE!</v>
      </c>
      <c r="AF93" s="28"/>
      <c r="AG93" s="28"/>
      <c r="AH93" s="28"/>
      <c r="AI93" s="28"/>
      <c r="AJ93" s="28"/>
      <c r="AK93" s="28"/>
    </row>
    <row r="94" spans="1:37" s="29" customFormat="1" x14ac:dyDescent="0.3">
      <c r="A94" s="28">
        <v>4</v>
      </c>
      <c r="B94" s="28">
        <v>6</v>
      </c>
      <c r="C94" s="28">
        <f>C19</f>
        <v>3</v>
      </c>
      <c r="D94" s="28">
        <f t="shared" si="0"/>
        <v>3</v>
      </c>
      <c r="E94" s="28"/>
      <c r="F94" s="28">
        <f>F19</f>
        <v>5</v>
      </c>
      <c r="G94" s="28">
        <f t="shared" si="1"/>
        <v>5</v>
      </c>
      <c r="H94" s="28"/>
      <c r="I94" s="28">
        <f>I19</f>
        <v>5</v>
      </c>
      <c r="J94" s="28">
        <f t="shared" si="2"/>
        <v>5</v>
      </c>
      <c r="K94" s="28"/>
      <c r="L94" s="28">
        <f>L19</f>
        <v>3</v>
      </c>
      <c r="M94" s="28">
        <f t="shared" si="3"/>
        <v>3</v>
      </c>
      <c r="N94" s="28"/>
      <c r="O94" s="28">
        <f>O19</f>
        <v>3</v>
      </c>
      <c r="P94" s="28">
        <f t="shared" si="4"/>
        <v>3</v>
      </c>
      <c r="Q94" s="28"/>
      <c r="R94" s="28">
        <f>R19</f>
        <v>4</v>
      </c>
      <c r="S94" s="28">
        <f t="shared" si="5"/>
        <v>4</v>
      </c>
      <c r="T94" s="28"/>
      <c r="U94" s="28">
        <f>U19</f>
        <v>5</v>
      </c>
      <c r="V94" s="28">
        <f t="shared" si="6"/>
        <v>5</v>
      </c>
      <c r="W94" s="28"/>
      <c r="X94" s="28">
        <f>X19</f>
        <v>3</v>
      </c>
      <c r="Y94" s="28">
        <f t="shared" si="7"/>
        <v>3</v>
      </c>
      <c r="Z94" s="28"/>
      <c r="AA94" s="28">
        <f>AA19</f>
        <v>5</v>
      </c>
      <c r="AB94" s="28">
        <f t="shared" si="8"/>
        <v>5</v>
      </c>
      <c r="AC94" s="28"/>
      <c r="AD94" s="28" t="str">
        <f>AD19</f>
        <v/>
      </c>
      <c r="AE94" s="28" t="e">
        <f t="shared" si="9"/>
        <v>#VALUE!</v>
      </c>
      <c r="AF94" s="28"/>
      <c r="AG94" s="28"/>
      <c r="AH94" s="28"/>
      <c r="AI94" s="28"/>
      <c r="AJ94" s="28"/>
      <c r="AK94" s="28"/>
    </row>
    <row r="95" spans="1:37" s="29" customFormat="1" x14ac:dyDescent="0.3">
      <c r="A95" s="28">
        <v>5</v>
      </c>
      <c r="B95" s="28">
        <v>10</v>
      </c>
      <c r="C95" s="28">
        <f>C24</f>
        <v>4</v>
      </c>
      <c r="D95" s="28">
        <f t="shared" si="0"/>
        <v>4</v>
      </c>
      <c r="E95" s="28"/>
      <c r="F95" s="28">
        <f>F24</f>
        <v>7</v>
      </c>
      <c r="G95" s="28">
        <f t="shared" si="1"/>
        <v>7</v>
      </c>
      <c r="H95" s="28"/>
      <c r="I95" s="28">
        <f>I24</f>
        <v>6</v>
      </c>
      <c r="J95" s="28">
        <f t="shared" si="2"/>
        <v>6</v>
      </c>
      <c r="K95" s="28"/>
      <c r="L95" s="28">
        <f>L24</f>
        <v>8</v>
      </c>
      <c r="M95" s="28">
        <f t="shared" si="3"/>
        <v>8</v>
      </c>
      <c r="N95" s="28"/>
      <c r="O95" s="28">
        <f>O24</f>
        <v>7</v>
      </c>
      <c r="P95" s="28">
        <f t="shared" si="4"/>
        <v>7</v>
      </c>
      <c r="Q95" s="28"/>
      <c r="R95" s="28">
        <f>R24</f>
        <v>3</v>
      </c>
      <c r="S95" s="28">
        <f t="shared" si="5"/>
        <v>3</v>
      </c>
      <c r="T95" s="28"/>
      <c r="U95" s="28">
        <f>U24</f>
        <v>6</v>
      </c>
      <c r="V95" s="28">
        <f t="shared" si="6"/>
        <v>6</v>
      </c>
      <c r="W95" s="28"/>
      <c r="X95" s="28">
        <f>X24</f>
        <v>7</v>
      </c>
      <c r="Y95" s="28">
        <f t="shared" si="7"/>
        <v>7</v>
      </c>
      <c r="Z95" s="28"/>
      <c r="AA95" s="28">
        <f>AA24</f>
        <v>6</v>
      </c>
      <c r="AB95" s="28">
        <f t="shared" si="8"/>
        <v>6</v>
      </c>
      <c r="AC95" s="28"/>
      <c r="AD95" s="28" t="str">
        <f>AD24</f>
        <v/>
      </c>
      <c r="AE95" s="28" t="e">
        <f t="shared" si="9"/>
        <v>#VALUE!</v>
      </c>
      <c r="AF95" s="28"/>
      <c r="AG95" s="28"/>
      <c r="AH95" s="28"/>
      <c r="AI95" s="28"/>
      <c r="AJ95" s="28"/>
      <c r="AK95" s="28"/>
    </row>
    <row r="96" spans="1:37" s="29" customFormat="1" x14ac:dyDescent="0.3">
      <c r="A96" s="28">
        <v>6</v>
      </c>
      <c r="B96" s="28">
        <v>15</v>
      </c>
      <c r="C96" s="28">
        <f>C29</f>
        <v>2</v>
      </c>
      <c r="D96" s="28">
        <f t="shared" si="0"/>
        <v>2</v>
      </c>
      <c r="E96" s="28"/>
      <c r="F96" s="28">
        <f>F29</f>
        <v>1</v>
      </c>
      <c r="G96" s="28">
        <f t="shared" si="1"/>
        <v>1</v>
      </c>
      <c r="H96" s="28"/>
      <c r="I96" s="28">
        <f>I29</f>
        <v>1</v>
      </c>
      <c r="J96" s="28">
        <f t="shared" si="2"/>
        <v>1</v>
      </c>
      <c r="K96" s="28"/>
      <c r="L96" s="28">
        <f>L29</f>
        <v>1</v>
      </c>
      <c r="M96" s="28">
        <f t="shared" si="3"/>
        <v>1</v>
      </c>
      <c r="N96" s="28"/>
      <c r="O96" s="28">
        <f>O29</f>
        <v>4</v>
      </c>
      <c r="P96" s="28">
        <f t="shared" si="4"/>
        <v>4</v>
      </c>
      <c r="Q96" s="28"/>
      <c r="R96" s="28">
        <f>R29</f>
        <v>1</v>
      </c>
      <c r="S96" s="28">
        <f t="shared" si="5"/>
        <v>1</v>
      </c>
      <c r="T96" s="28"/>
      <c r="U96" s="28">
        <f>U29</f>
        <v>1</v>
      </c>
      <c r="V96" s="28">
        <f t="shared" si="6"/>
        <v>1</v>
      </c>
      <c r="W96" s="28"/>
      <c r="X96" s="28">
        <f>X29</f>
        <v>1</v>
      </c>
      <c r="Y96" s="28">
        <f t="shared" si="7"/>
        <v>1</v>
      </c>
      <c r="Z96" s="28"/>
      <c r="AA96" s="28">
        <f>AA29</f>
        <v>1</v>
      </c>
      <c r="AB96" s="28">
        <f t="shared" si="8"/>
        <v>1</v>
      </c>
      <c r="AC96" s="28"/>
      <c r="AD96" s="28" t="str">
        <f>AD29</f>
        <v/>
      </c>
      <c r="AE96" s="28" t="e">
        <f t="shared" si="9"/>
        <v>#VALUE!</v>
      </c>
      <c r="AF96" s="28"/>
      <c r="AG96" s="28"/>
      <c r="AH96" s="28"/>
      <c r="AI96" s="28"/>
      <c r="AJ96" s="28"/>
      <c r="AK96" s="28"/>
    </row>
    <row r="97" spans="1:37" s="29" customFormat="1" x14ac:dyDescent="0.3">
      <c r="A97" s="28">
        <v>7</v>
      </c>
      <c r="B97" s="28">
        <v>21</v>
      </c>
      <c r="C97" s="28">
        <f>C34</f>
        <v>1</v>
      </c>
      <c r="D97" s="28">
        <f t="shared" si="0"/>
        <v>1</v>
      </c>
      <c r="E97" s="28"/>
      <c r="F97" s="28">
        <f>F34</f>
        <v>2</v>
      </c>
      <c r="G97" s="28">
        <f t="shared" si="1"/>
        <v>2</v>
      </c>
      <c r="H97" s="28"/>
      <c r="I97" s="28">
        <f>I34</f>
        <v>2</v>
      </c>
      <c r="J97" s="28">
        <f t="shared" si="2"/>
        <v>2</v>
      </c>
      <c r="K97" s="28"/>
      <c r="L97" s="28">
        <f>L34</f>
        <v>2</v>
      </c>
      <c r="M97" s="28">
        <f t="shared" si="3"/>
        <v>2</v>
      </c>
      <c r="N97" s="28"/>
      <c r="O97" s="28">
        <f>O34</f>
        <v>5</v>
      </c>
      <c r="P97" s="28">
        <f t="shared" si="4"/>
        <v>5</v>
      </c>
      <c r="Q97" s="28"/>
      <c r="R97" s="28">
        <f>R34</f>
        <v>2</v>
      </c>
      <c r="S97" s="28">
        <f t="shared" si="5"/>
        <v>2</v>
      </c>
      <c r="T97" s="28"/>
      <c r="U97" s="28">
        <f>U34</f>
        <v>3</v>
      </c>
      <c r="V97" s="28">
        <f t="shared" si="6"/>
        <v>3</v>
      </c>
      <c r="W97" s="28"/>
      <c r="X97" s="28">
        <f>X34</f>
        <v>4</v>
      </c>
      <c r="Y97" s="28">
        <f t="shared" si="7"/>
        <v>4</v>
      </c>
      <c r="Z97" s="28"/>
      <c r="AA97" s="28">
        <f>AA34</f>
        <v>2</v>
      </c>
      <c r="AB97" s="28">
        <f t="shared" si="8"/>
        <v>2</v>
      </c>
      <c r="AC97" s="28"/>
      <c r="AD97" s="28" t="str">
        <f>AD34</f>
        <v/>
      </c>
      <c r="AE97" s="28" t="e">
        <f t="shared" si="9"/>
        <v>#VALUE!</v>
      </c>
      <c r="AF97" s="28"/>
      <c r="AG97" s="28"/>
      <c r="AH97" s="28"/>
      <c r="AI97" s="28"/>
      <c r="AJ97" s="28"/>
      <c r="AK97" s="28"/>
    </row>
    <row r="98" spans="1:37" s="29" customFormat="1" x14ac:dyDescent="0.3">
      <c r="A98" s="28">
        <v>8</v>
      </c>
      <c r="B98" s="28">
        <v>28</v>
      </c>
      <c r="C98" s="28">
        <f>C39</f>
        <v>5</v>
      </c>
      <c r="D98" s="28">
        <f t="shared" si="0"/>
        <v>5</v>
      </c>
      <c r="E98" s="28"/>
      <c r="F98" s="28">
        <f>F39</f>
        <v>3</v>
      </c>
      <c r="G98" s="28">
        <f t="shared" si="1"/>
        <v>3</v>
      </c>
      <c r="H98" s="28"/>
      <c r="I98" s="28">
        <f>I39</f>
        <v>3</v>
      </c>
      <c r="J98" s="28">
        <f t="shared" si="2"/>
        <v>3</v>
      </c>
      <c r="K98" s="28"/>
      <c r="L98" s="28">
        <f>L39</f>
        <v>5</v>
      </c>
      <c r="M98" s="28">
        <f t="shared" si="3"/>
        <v>5</v>
      </c>
      <c r="N98" s="28"/>
      <c r="O98" s="28">
        <f>O39</f>
        <v>2</v>
      </c>
      <c r="P98" s="28">
        <f t="shared" si="4"/>
        <v>2</v>
      </c>
      <c r="Q98" s="28"/>
      <c r="R98" s="28">
        <f>R39</f>
        <v>8</v>
      </c>
      <c r="S98" s="28">
        <f t="shared" si="5"/>
        <v>8</v>
      </c>
      <c r="T98" s="28"/>
      <c r="U98" s="28">
        <f>U39</f>
        <v>4</v>
      </c>
      <c r="V98" s="28">
        <f t="shared" si="6"/>
        <v>4</v>
      </c>
      <c r="W98" s="28"/>
      <c r="X98" s="28">
        <f>X39</f>
        <v>5</v>
      </c>
      <c r="Y98" s="28">
        <f t="shared" si="7"/>
        <v>5</v>
      </c>
      <c r="Z98" s="28"/>
      <c r="AA98" s="28">
        <f>AA39</f>
        <v>3</v>
      </c>
      <c r="AB98" s="28">
        <f t="shared" si="8"/>
        <v>3</v>
      </c>
      <c r="AC98" s="28"/>
      <c r="AD98" s="28" t="str">
        <f>AD39</f>
        <v/>
      </c>
      <c r="AE98" s="28" t="e">
        <f t="shared" si="9"/>
        <v>#VALUE!</v>
      </c>
      <c r="AF98" s="28"/>
      <c r="AG98" s="28"/>
      <c r="AH98" s="28"/>
      <c r="AI98" s="28"/>
      <c r="AJ98" s="28"/>
      <c r="AK98" s="28"/>
    </row>
    <row r="99" spans="1:37" s="29" customFormat="1" x14ac:dyDescent="0.3">
      <c r="A99" s="28">
        <v>9</v>
      </c>
      <c r="B99" s="28">
        <v>36</v>
      </c>
      <c r="C99" s="28">
        <f>C44</f>
        <v>6</v>
      </c>
      <c r="D99" s="28">
        <f t="shared" si="0"/>
        <v>6</v>
      </c>
      <c r="E99" s="28"/>
      <c r="F99" s="28">
        <f>F44</f>
        <v>4</v>
      </c>
      <c r="G99" s="28">
        <f t="shared" si="1"/>
        <v>4</v>
      </c>
      <c r="H99" s="28"/>
      <c r="I99" s="28">
        <f>I44</f>
        <v>4</v>
      </c>
      <c r="J99" s="28">
        <f t="shared" si="2"/>
        <v>4</v>
      </c>
      <c r="K99" s="28"/>
      <c r="L99" s="28">
        <f>L44</f>
        <v>4</v>
      </c>
      <c r="M99" s="28">
        <f t="shared" si="3"/>
        <v>4</v>
      </c>
      <c r="N99" s="28"/>
      <c r="O99" s="28">
        <f>O44</f>
        <v>1</v>
      </c>
      <c r="P99" s="28">
        <f t="shared" si="4"/>
        <v>1</v>
      </c>
      <c r="Q99" s="28"/>
      <c r="R99" s="28">
        <f>R44</f>
        <v>6</v>
      </c>
      <c r="S99" s="28">
        <f t="shared" si="5"/>
        <v>6</v>
      </c>
      <c r="T99" s="28"/>
      <c r="U99" s="28">
        <f>U44</f>
        <v>2</v>
      </c>
      <c r="V99" s="28">
        <f t="shared" si="6"/>
        <v>2</v>
      </c>
      <c r="W99" s="28"/>
      <c r="X99" s="28">
        <f>X44</f>
        <v>2</v>
      </c>
      <c r="Y99" s="28">
        <f t="shared" si="7"/>
        <v>2</v>
      </c>
      <c r="Z99" s="28"/>
      <c r="AA99" s="28">
        <f>AA44</f>
        <v>4</v>
      </c>
      <c r="AB99" s="28">
        <f t="shared" si="8"/>
        <v>4</v>
      </c>
      <c r="AC99" s="28"/>
      <c r="AD99" s="28" t="str">
        <f>AD44</f>
        <v/>
      </c>
      <c r="AE99" s="28" t="e">
        <f t="shared" si="9"/>
        <v>#VALUE!</v>
      </c>
      <c r="AF99" s="28"/>
      <c r="AG99" s="28"/>
      <c r="AH99" s="28"/>
      <c r="AI99" s="28"/>
      <c r="AJ99" s="28"/>
      <c r="AK99" s="28"/>
    </row>
    <row r="100" spans="1:37" s="29" customFormat="1" x14ac:dyDescent="0.3">
      <c r="A100" s="28">
        <v>10</v>
      </c>
      <c r="B100" s="28">
        <v>45</v>
      </c>
      <c r="C100" s="28" t="str">
        <f>C49</f>
        <v/>
      </c>
      <c r="D100" s="28" t="e">
        <f t="shared" si="0"/>
        <v>#VALUE!</v>
      </c>
      <c r="E100" s="28"/>
      <c r="F100" s="28" t="str">
        <f>F49</f>
        <v/>
      </c>
      <c r="G100" s="28" t="e">
        <f t="shared" si="1"/>
        <v>#VALUE!</v>
      </c>
      <c r="H100" s="28"/>
      <c r="I100" s="28" t="str">
        <f>I49</f>
        <v/>
      </c>
      <c r="J100" s="28" t="e">
        <f t="shared" si="2"/>
        <v>#VALUE!</v>
      </c>
      <c r="K100" s="28"/>
      <c r="L100" s="28" t="str">
        <f>L49</f>
        <v/>
      </c>
      <c r="M100" s="28" t="e">
        <f t="shared" si="3"/>
        <v>#VALUE!</v>
      </c>
      <c r="N100" s="28"/>
      <c r="O100" s="28" t="str">
        <f>O49</f>
        <v/>
      </c>
      <c r="P100" s="28" t="e">
        <f t="shared" si="4"/>
        <v>#VALUE!</v>
      </c>
      <c r="Q100" s="28"/>
      <c r="R100" s="28" t="str">
        <f>R49</f>
        <v/>
      </c>
      <c r="S100" s="28" t="e">
        <f t="shared" si="5"/>
        <v>#VALUE!</v>
      </c>
      <c r="T100" s="28"/>
      <c r="U100" s="28" t="str">
        <f>U49</f>
        <v/>
      </c>
      <c r="V100" s="28" t="e">
        <f t="shared" si="6"/>
        <v>#VALUE!</v>
      </c>
      <c r="W100" s="28"/>
      <c r="X100" s="28" t="str">
        <f>X49</f>
        <v/>
      </c>
      <c r="Y100" s="28" t="e">
        <f t="shared" si="7"/>
        <v>#VALUE!</v>
      </c>
      <c r="Z100" s="28"/>
      <c r="AA100" s="28" t="str">
        <f>AA49</f>
        <v/>
      </c>
      <c r="AB100" s="28" t="e">
        <f t="shared" si="8"/>
        <v>#VALUE!</v>
      </c>
      <c r="AC100" s="28"/>
      <c r="AD100" s="28" t="str">
        <f>AD49</f>
        <v/>
      </c>
      <c r="AE100" s="28" t="e">
        <f t="shared" si="9"/>
        <v>#VALUE!</v>
      </c>
      <c r="AF100" s="28"/>
      <c r="AG100" s="28"/>
      <c r="AH100" s="28"/>
      <c r="AI100" s="28"/>
      <c r="AJ100" s="28"/>
      <c r="AK100" s="28"/>
    </row>
    <row r="101" spans="1:37" s="29" customFormat="1" x14ac:dyDescent="0.3">
      <c r="A101" s="28">
        <v>11</v>
      </c>
      <c r="B101" s="28">
        <v>55</v>
      </c>
      <c r="C101" s="28" t="str">
        <f>C54</f>
        <v/>
      </c>
      <c r="D101" s="28" t="e">
        <f t="shared" si="0"/>
        <v>#VALUE!</v>
      </c>
      <c r="E101" s="28"/>
      <c r="F101" s="28" t="str">
        <f>F54</f>
        <v/>
      </c>
      <c r="G101" s="28" t="e">
        <f t="shared" si="1"/>
        <v>#VALUE!</v>
      </c>
      <c r="H101" s="28"/>
      <c r="I101" s="28" t="str">
        <f>I54</f>
        <v/>
      </c>
      <c r="J101" s="28" t="e">
        <f t="shared" si="2"/>
        <v>#VALUE!</v>
      </c>
      <c r="K101" s="28"/>
      <c r="L101" s="28" t="str">
        <f>L54</f>
        <v/>
      </c>
      <c r="M101" s="28" t="e">
        <f t="shared" si="3"/>
        <v>#VALUE!</v>
      </c>
      <c r="N101" s="28"/>
      <c r="O101" s="28" t="str">
        <f>O54</f>
        <v/>
      </c>
      <c r="P101" s="28" t="e">
        <f t="shared" si="4"/>
        <v>#VALUE!</v>
      </c>
      <c r="Q101" s="28"/>
      <c r="R101" s="28" t="str">
        <f>R54</f>
        <v/>
      </c>
      <c r="S101" s="28" t="e">
        <f t="shared" si="5"/>
        <v>#VALUE!</v>
      </c>
      <c r="T101" s="28"/>
      <c r="U101" s="28" t="str">
        <f>U54</f>
        <v/>
      </c>
      <c r="V101" s="28" t="e">
        <f t="shared" si="6"/>
        <v>#VALUE!</v>
      </c>
      <c r="W101" s="28"/>
      <c r="X101" s="28" t="str">
        <f>X54</f>
        <v/>
      </c>
      <c r="Y101" s="28" t="e">
        <f t="shared" si="7"/>
        <v>#VALUE!</v>
      </c>
      <c r="Z101" s="28"/>
      <c r="AA101" s="28" t="str">
        <f>AA54</f>
        <v/>
      </c>
      <c r="AB101" s="28" t="e">
        <f t="shared" si="8"/>
        <v>#VALUE!</v>
      </c>
      <c r="AC101" s="28"/>
      <c r="AD101" s="28" t="str">
        <f>AD54</f>
        <v/>
      </c>
      <c r="AE101" s="28" t="e">
        <f t="shared" si="9"/>
        <v>#VALUE!</v>
      </c>
      <c r="AF101" s="28"/>
      <c r="AG101" s="28"/>
      <c r="AH101" s="28"/>
      <c r="AI101" s="28"/>
      <c r="AJ101" s="28"/>
      <c r="AK101" s="28"/>
    </row>
    <row r="102" spans="1:37" s="29" customFormat="1" x14ac:dyDescent="0.3">
      <c r="A102" s="28">
        <v>12</v>
      </c>
      <c r="B102" s="28">
        <v>66</v>
      </c>
      <c r="C102" s="28" t="str">
        <f>C59</f>
        <v/>
      </c>
      <c r="D102" s="28" t="e">
        <f t="shared" si="0"/>
        <v>#VALUE!</v>
      </c>
      <c r="E102" s="28"/>
      <c r="F102" s="28" t="str">
        <f>F59</f>
        <v/>
      </c>
      <c r="G102" s="28" t="e">
        <f t="shared" si="1"/>
        <v>#VALUE!</v>
      </c>
      <c r="H102" s="28"/>
      <c r="I102" s="28" t="str">
        <f>I59</f>
        <v/>
      </c>
      <c r="J102" s="28" t="e">
        <f t="shared" si="2"/>
        <v>#VALUE!</v>
      </c>
      <c r="K102" s="28"/>
      <c r="L102" s="28" t="str">
        <f>L59</f>
        <v/>
      </c>
      <c r="M102" s="28" t="e">
        <f t="shared" si="3"/>
        <v>#VALUE!</v>
      </c>
      <c r="N102" s="28"/>
      <c r="O102" s="28" t="str">
        <f>O59</f>
        <v/>
      </c>
      <c r="P102" s="28" t="e">
        <f t="shared" si="4"/>
        <v>#VALUE!</v>
      </c>
      <c r="Q102" s="28"/>
      <c r="R102" s="28" t="str">
        <f>R59</f>
        <v/>
      </c>
      <c r="S102" s="28" t="e">
        <f t="shared" si="5"/>
        <v>#VALUE!</v>
      </c>
      <c r="T102" s="28"/>
      <c r="U102" s="28" t="str">
        <f>U59</f>
        <v/>
      </c>
      <c r="V102" s="28" t="e">
        <f t="shared" si="6"/>
        <v>#VALUE!</v>
      </c>
      <c r="W102" s="28"/>
      <c r="X102" s="28" t="str">
        <f>X59</f>
        <v/>
      </c>
      <c r="Y102" s="28" t="e">
        <f t="shared" si="7"/>
        <v>#VALUE!</v>
      </c>
      <c r="Z102" s="28"/>
      <c r="AA102" s="28" t="str">
        <f>AA59</f>
        <v/>
      </c>
      <c r="AB102" s="28" t="e">
        <f t="shared" si="8"/>
        <v>#VALUE!</v>
      </c>
      <c r="AC102" s="28"/>
      <c r="AD102" s="28" t="str">
        <f>AD59</f>
        <v/>
      </c>
      <c r="AE102" s="28" t="e">
        <f t="shared" si="9"/>
        <v>#VALUE!</v>
      </c>
      <c r="AF102" s="28"/>
      <c r="AG102" s="28"/>
      <c r="AH102" s="28"/>
      <c r="AI102" s="28"/>
      <c r="AJ102" s="28"/>
      <c r="AK102" s="28"/>
    </row>
    <row r="103" spans="1:37" s="29" customFormat="1" x14ac:dyDescent="0.3">
      <c r="A103" s="28"/>
      <c r="B103" s="28">
        <v>78</v>
      </c>
      <c r="C103" s="28" t="str">
        <f>C54</f>
        <v/>
      </c>
      <c r="D103" s="28" t="e">
        <f t="shared" si="0"/>
        <v>#VALUE!</v>
      </c>
      <c r="E103" s="28"/>
      <c r="F103" s="28" t="str">
        <f>F54</f>
        <v/>
      </c>
      <c r="G103" s="28" t="e">
        <f t="shared" si="1"/>
        <v>#VALUE!</v>
      </c>
      <c r="H103" s="28"/>
      <c r="I103" s="28" t="str">
        <f>I54</f>
        <v/>
      </c>
      <c r="J103" s="28" t="e">
        <f t="shared" si="2"/>
        <v>#VALUE!</v>
      </c>
      <c r="K103" s="28"/>
      <c r="L103" s="28" t="str">
        <f>L54</f>
        <v/>
      </c>
      <c r="M103" s="28" t="e">
        <f t="shared" si="3"/>
        <v>#VALUE!</v>
      </c>
      <c r="N103" s="28"/>
      <c r="O103" s="28" t="str">
        <f>O54</f>
        <v/>
      </c>
      <c r="P103" s="28" t="e">
        <f t="shared" si="4"/>
        <v>#VALUE!</v>
      </c>
      <c r="Q103" s="28"/>
      <c r="R103" s="28" t="str">
        <f>R54</f>
        <v/>
      </c>
      <c r="S103" s="28" t="e">
        <f t="shared" si="5"/>
        <v>#VALUE!</v>
      </c>
      <c r="T103" s="28"/>
      <c r="U103" s="28" t="str">
        <f>U54</f>
        <v/>
      </c>
      <c r="V103" s="28" t="e">
        <f t="shared" si="6"/>
        <v>#VALUE!</v>
      </c>
      <c r="W103" s="28"/>
      <c r="X103" s="28" t="str">
        <f>X54</f>
        <v/>
      </c>
      <c r="Y103" s="28" t="e">
        <f t="shared" si="7"/>
        <v>#VALUE!</v>
      </c>
      <c r="Z103" s="28"/>
      <c r="AA103" s="28" t="str">
        <f>AA54</f>
        <v/>
      </c>
      <c r="AB103" s="28" t="e">
        <f t="shared" si="8"/>
        <v>#VALUE!</v>
      </c>
      <c r="AC103" s="28"/>
      <c r="AD103" s="28" t="str">
        <f>AD54</f>
        <v/>
      </c>
      <c r="AE103" s="28" t="e">
        <f t="shared" si="9"/>
        <v>#VALUE!</v>
      </c>
      <c r="AF103" s="28"/>
      <c r="AG103" s="28"/>
      <c r="AH103" s="28"/>
      <c r="AI103" s="28"/>
      <c r="AJ103" s="28"/>
      <c r="AK103" s="28"/>
    </row>
    <row r="104" spans="1:37" s="29" customFormat="1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</row>
    <row r="105" spans="1:37" s="29" customFormat="1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</row>
    <row r="106" spans="1:37" s="29" customFormat="1" x14ac:dyDescent="0.3">
      <c r="A106" s="28"/>
      <c r="B106" s="28"/>
      <c r="C106" s="28">
        <f>C9</f>
        <v>8</v>
      </c>
      <c r="D106" s="28">
        <f t="shared" ref="D106:D117" si="10">IF(COUNTIF(C$106:C$117,C106)=1,C106,(COUNTIF(C$106:C$117,C106)*C106+VLOOKUP(COUNTIF(C$106:C$117,C106),$A$91:$B$102,2))/COUNTIF(C$106:C$117,C106))</f>
        <v>8</v>
      </c>
      <c r="E106" s="28"/>
      <c r="F106" s="28">
        <f>F9</f>
        <v>6</v>
      </c>
      <c r="G106" s="28">
        <f t="shared" ref="G106:G117" si="11">IF(COUNTIF(F$106:F$117,F106)=1,F106,(COUNTIF(F$106:F$117,F106)*F106+VLOOKUP(COUNTIF(F$106:F$117,F106),$A$91:$B$102,2))/COUNTIF(F$106:F$117,F106))</f>
        <v>6</v>
      </c>
      <c r="H106" s="28"/>
      <c r="I106" s="28">
        <f>I9</f>
        <v>7</v>
      </c>
      <c r="J106" s="28">
        <f t="shared" ref="J106:J117" si="12">IF(COUNTIF(I$106:I$117,I106)=1,I106,(COUNTIF(I$106:I$117,I106)*I106+VLOOKUP(COUNTIF(I$106:I$117,I106),$A$91:$B$102,2))/COUNTIF(I$106:I$117,I106))</f>
        <v>7</v>
      </c>
      <c r="K106" s="28"/>
      <c r="L106" s="28">
        <f>L9</f>
        <v>7</v>
      </c>
      <c r="M106" s="28">
        <f t="shared" ref="M106:M117" si="13">IF(COUNTIF(L$106:L$117,L106)=1,L106,(COUNTIF(L$106:L$117,L106)*L106+VLOOKUP(COUNTIF(L$106:L$117,L106),$A$91:$B$102,2))/COUNTIF(L$106:L$117,L106))</f>
        <v>7</v>
      </c>
      <c r="N106" s="28"/>
      <c r="O106" s="28">
        <f>O9</f>
        <v>6</v>
      </c>
      <c r="P106" s="28">
        <f t="shared" ref="P106:P117" si="14">IF(COUNTIF(O$106:O$117,O106)=1,O106,(COUNTIF(O$106:O$117,O106)*O106+VLOOKUP(COUNTIF(O$106:O$117,O106),$A$91:$B$102,2))/COUNTIF(O$106:O$117,O106))</f>
        <v>6</v>
      </c>
      <c r="Q106" s="28"/>
      <c r="R106" s="28">
        <f>R9</f>
        <v>7</v>
      </c>
      <c r="S106" s="28">
        <f t="shared" ref="S106:S117" si="15">IF(COUNTIF(R$106:R$117,R106)=1,R106,(COUNTIF(R$106:R$117,R106)*R106+VLOOKUP(COUNTIF(R$106:R$117,R106),$A$91:$B$102,2))/COUNTIF(R$106:R$117,R106))</f>
        <v>7</v>
      </c>
      <c r="T106" s="28"/>
      <c r="U106" s="28">
        <f>U9</f>
        <v>7</v>
      </c>
      <c r="V106" s="28">
        <f t="shared" ref="V106:V117" si="16">IF(COUNTIF(U$106:U$117,U106)=1,U106,(COUNTIF(U$106:U$117,U106)*U106+VLOOKUP(COUNTIF(U$106:U$117,U106),$A$91:$B$102,2))/COUNTIF(U$106:U$117,U106))</f>
        <v>7</v>
      </c>
      <c r="W106" s="28"/>
      <c r="X106" s="28">
        <f>X9</f>
        <v>6</v>
      </c>
      <c r="Y106" s="28">
        <f t="shared" ref="Y106:Y117" si="17">IF(COUNTIF(X$106:X$117,X106)=1,X106,(COUNTIF(X$106:X$117,X106)*X106+VLOOKUP(COUNTIF(X$106:X$117,X106),$A$91:$B$102,2))/COUNTIF(X$106:X$117,X106))</f>
        <v>6</v>
      </c>
      <c r="Z106" s="28"/>
      <c r="AA106" s="28">
        <f>AA9</f>
        <v>8</v>
      </c>
      <c r="AB106" s="28">
        <f t="shared" ref="AB106:AB117" si="18">IF(COUNTIF(AA$106:AA$117,AA106)=1,AA106,(COUNTIF(AA$106:AA$117,AA106)*AA106+VLOOKUP(COUNTIF(AA$106:AA$117,AA106),$A$91:$B$102,2))/COUNTIF(AA$106:AA$117,AA106))</f>
        <v>8</v>
      </c>
      <c r="AC106" s="28"/>
      <c r="AD106" s="28" t="str">
        <f>AD9</f>
        <v/>
      </c>
      <c r="AE106" s="28" t="e">
        <f t="shared" ref="AE106:AE117" si="19">IF(COUNTIF(AD$106:AD$117,AD106)=1,AD106,(COUNTIF(AD$106:AD$117,AD106)*AD106+VLOOKUP(COUNTIF(AD$106:AD$117,AD106),$A$91:$B$102,2))/COUNTIF(AD$106:AD$117,AD106))</f>
        <v>#VALUE!</v>
      </c>
      <c r="AF106" s="28"/>
      <c r="AG106" s="28"/>
      <c r="AH106" s="28"/>
      <c r="AI106" s="28"/>
      <c r="AJ106" s="28"/>
      <c r="AK106" s="28"/>
    </row>
    <row r="107" spans="1:37" s="29" customFormat="1" x14ac:dyDescent="0.3">
      <c r="A107" s="28"/>
      <c r="B107" s="28"/>
      <c r="C107" s="28">
        <f>C14</f>
        <v>7</v>
      </c>
      <c r="D107" s="28">
        <f t="shared" si="10"/>
        <v>7</v>
      </c>
      <c r="E107" s="28"/>
      <c r="F107" s="28">
        <f>F14</f>
        <v>8</v>
      </c>
      <c r="G107" s="28">
        <f t="shared" si="11"/>
        <v>8</v>
      </c>
      <c r="H107" s="28"/>
      <c r="I107" s="28">
        <f>I14</f>
        <v>8</v>
      </c>
      <c r="J107" s="28">
        <f t="shared" si="12"/>
        <v>8</v>
      </c>
      <c r="K107" s="28"/>
      <c r="L107" s="28">
        <f>L14</f>
        <v>6</v>
      </c>
      <c r="M107" s="28">
        <f t="shared" si="13"/>
        <v>6</v>
      </c>
      <c r="N107" s="28"/>
      <c r="O107" s="28">
        <f>O14</f>
        <v>8</v>
      </c>
      <c r="P107" s="28">
        <f t="shared" si="14"/>
        <v>8</v>
      </c>
      <c r="Q107" s="28"/>
      <c r="R107" s="28">
        <f>R14</f>
        <v>5</v>
      </c>
      <c r="S107" s="28">
        <f t="shared" si="15"/>
        <v>5</v>
      </c>
      <c r="T107" s="28"/>
      <c r="U107" s="28">
        <f>U14</f>
        <v>8</v>
      </c>
      <c r="V107" s="28">
        <f t="shared" si="16"/>
        <v>8</v>
      </c>
      <c r="W107" s="28"/>
      <c r="X107" s="28">
        <f>X14</f>
        <v>8</v>
      </c>
      <c r="Y107" s="28">
        <f t="shared" si="17"/>
        <v>8</v>
      </c>
      <c r="Z107" s="28"/>
      <c r="AA107" s="28">
        <f>AA14</f>
        <v>7</v>
      </c>
      <c r="AB107" s="28">
        <f t="shared" si="18"/>
        <v>7</v>
      </c>
      <c r="AC107" s="28"/>
      <c r="AD107" s="28" t="str">
        <f>AD14</f>
        <v/>
      </c>
      <c r="AE107" s="28" t="e">
        <f t="shared" si="19"/>
        <v>#VALUE!</v>
      </c>
      <c r="AF107" s="28"/>
      <c r="AG107" s="28"/>
      <c r="AH107" s="28"/>
      <c r="AI107" s="28"/>
      <c r="AJ107" s="28"/>
      <c r="AK107" s="28"/>
    </row>
    <row r="108" spans="1:37" s="29" customFormat="1" x14ac:dyDescent="0.3">
      <c r="A108" s="28"/>
      <c r="B108" s="28"/>
      <c r="C108" s="28">
        <f>C19</f>
        <v>3</v>
      </c>
      <c r="D108" s="28">
        <f t="shared" si="10"/>
        <v>3</v>
      </c>
      <c r="E108" s="28"/>
      <c r="F108" s="28">
        <f>F19</f>
        <v>5</v>
      </c>
      <c r="G108" s="28">
        <f t="shared" si="11"/>
        <v>5</v>
      </c>
      <c r="H108" s="28"/>
      <c r="I108" s="28">
        <f>I19</f>
        <v>5</v>
      </c>
      <c r="J108" s="28">
        <f t="shared" si="12"/>
        <v>5</v>
      </c>
      <c r="K108" s="28"/>
      <c r="L108" s="28">
        <f>L19</f>
        <v>3</v>
      </c>
      <c r="M108" s="28">
        <f t="shared" si="13"/>
        <v>3</v>
      </c>
      <c r="N108" s="28"/>
      <c r="O108" s="28">
        <f>O19</f>
        <v>3</v>
      </c>
      <c r="P108" s="28">
        <f t="shared" si="14"/>
        <v>3</v>
      </c>
      <c r="Q108" s="28"/>
      <c r="R108" s="28">
        <f>R19</f>
        <v>4</v>
      </c>
      <c r="S108" s="28">
        <f t="shared" si="15"/>
        <v>4</v>
      </c>
      <c r="T108" s="28"/>
      <c r="U108" s="28">
        <f>U19</f>
        <v>5</v>
      </c>
      <c r="V108" s="28">
        <f t="shared" si="16"/>
        <v>5</v>
      </c>
      <c r="W108" s="28"/>
      <c r="X108" s="28">
        <f>X19</f>
        <v>3</v>
      </c>
      <c r="Y108" s="28">
        <f t="shared" si="17"/>
        <v>3</v>
      </c>
      <c r="Z108" s="28"/>
      <c r="AA108" s="28">
        <f>AA19</f>
        <v>5</v>
      </c>
      <c r="AB108" s="28">
        <f t="shared" si="18"/>
        <v>5</v>
      </c>
      <c r="AC108" s="28"/>
      <c r="AD108" s="28" t="str">
        <f>AD19</f>
        <v/>
      </c>
      <c r="AE108" s="28" t="e">
        <f t="shared" si="19"/>
        <v>#VALUE!</v>
      </c>
      <c r="AF108" s="28"/>
      <c r="AG108" s="28"/>
      <c r="AH108" s="28"/>
      <c r="AI108" s="28"/>
      <c r="AJ108" s="28"/>
      <c r="AK108" s="28"/>
    </row>
    <row r="109" spans="1:37" s="29" customFormat="1" x14ac:dyDescent="0.3">
      <c r="A109" s="28"/>
      <c r="B109" s="28"/>
      <c r="C109" s="28">
        <f>C24</f>
        <v>4</v>
      </c>
      <c r="D109" s="28">
        <f t="shared" si="10"/>
        <v>4</v>
      </c>
      <c r="E109" s="28"/>
      <c r="F109" s="28">
        <f>F24</f>
        <v>7</v>
      </c>
      <c r="G109" s="28">
        <f t="shared" si="11"/>
        <v>7</v>
      </c>
      <c r="H109" s="28"/>
      <c r="I109" s="28">
        <f>I24</f>
        <v>6</v>
      </c>
      <c r="J109" s="28">
        <f t="shared" si="12"/>
        <v>6</v>
      </c>
      <c r="K109" s="28"/>
      <c r="L109" s="28">
        <f>L24</f>
        <v>8</v>
      </c>
      <c r="M109" s="28">
        <f t="shared" si="13"/>
        <v>8</v>
      </c>
      <c r="N109" s="28"/>
      <c r="O109" s="28">
        <f>O24</f>
        <v>7</v>
      </c>
      <c r="P109" s="28">
        <f t="shared" si="14"/>
        <v>7</v>
      </c>
      <c r="Q109" s="28"/>
      <c r="R109" s="28">
        <f>R24</f>
        <v>3</v>
      </c>
      <c r="S109" s="28">
        <f t="shared" si="15"/>
        <v>3</v>
      </c>
      <c r="T109" s="28"/>
      <c r="U109" s="28">
        <f>U24</f>
        <v>6</v>
      </c>
      <c r="V109" s="28">
        <f t="shared" si="16"/>
        <v>6</v>
      </c>
      <c r="W109" s="28"/>
      <c r="X109" s="28">
        <f>X24</f>
        <v>7</v>
      </c>
      <c r="Y109" s="28">
        <f t="shared" si="17"/>
        <v>7</v>
      </c>
      <c r="Z109" s="28"/>
      <c r="AA109" s="28">
        <f>AA24</f>
        <v>6</v>
      </c>
      <c r="AB109" s="28">
        <f t="shared" si="18"/>
        <v>6</v>
      </c>
      <c r="AC109" s="28"/>
      <c r="AD109" s="28" t="str">
        <f>AD24</f>
        <v/>
      </c>
      <c r="AE109" s="28" t="e">
        <f t="shared" si="19"/>
        <v>#VALUE!</v>
      </c>
      <c r="AF109" s="28"/>
      <c r="AG109" s="28"/>
      <c r="AH109" s="28"/>
      <c r="AI109" s="28"/>
      <c r="AJ109" s="28"/>
      <c r="AK109" s="28"/>
    </row>
    <row r="110" spans="1:37" s="29" customFormat="1" x14ac:dyDescent="0.3">
      <c r="A110" s="28"/>
      <c r="B110" s="28"/>
      <c r="C110" s="28">
        <f>C29</f>
        <v>2</v>
      </c>
      <c r="D110" s="28">
        <f t="shared" si="10"/>
        <v>2</v>
      </c>
      <c r="E110" s="28"/>
      <c r="F110" s="28">
        <f>F29</f>
        <v>1</v>
      </c>
      <c r="G110" s="28">
        <f t="shared" si="11"/>
        <v>1</v>
      </c>
      <c r="H110" s="28"/>
      <c r="I110" s="28">
        <f>I29</f>
        <v>1</v>
      </c>
      <c r="J110" s="28">
        <f t="shared" si="12"/>
        <v>1</v>
      </c>
      <c r="K110" s="28"/>
      <c r="L110" s="28">
        <f>L29</f>
        <v>1</v>
      </c>
      <c r="M110" s="28">
        <f t="shared" si="13"/>
        <v>1</v>
      </c>
      <c r="N110" s="28"/>
      <c r="O110" s="28">
        <f>O29</f>
        <v>4</v>
      </c>
      <c r="P110" s="28">
        <f t="shared" si="14"/>
        <v>4</v>
      </c>
      <c r="Q110" s="28"/>
      <c r="R110" s="28">
        <f>R29</f>
        <v>1</v>
      </c>
      <c r="S110" s="28">
        <f t="shared" si="15"/>
        <v>1</v>
      </c>
      <c r="T110" s="28"/>
      <c r="U110" s="28">
        <f>U29</f>
        <v>1</v>
      </c>
      <c r="V110" s="28">
        <f t="shared" si="16"/>
        <v>1</v>
      </c>
      <c r="W110" s="28"/>
      <c r="X110" s="28">
        <f>X29</f>
        <v>1</v>
      </c>
      <c r="Y110" s="28">
        <f t="shared" si="17"/>
        <v>1</v>
      </c>
      <c r="Z110" s="28"/>
      <c r="AA110" s="28">
        <f>AA29</f>
        <v>1</v>
      </c>
      <c r="AB110" s="28">
        <f t="shared" si="18"/>
        <v>1</v>
      </c>
      <c r="AC110" s="28"/>
      <c r="AD110" s="28" t="str">
        <f>AD29</f>
        <v/>
      </c>
      <c r="AE110" s="28" t="e">
        <f t="shared" si="19"/>
        <v>#VALUE!</v>
      </c>
      <c r="AF110" s="28"/>
      <c r="AG110" s="28"/>
      <c r="AH110" s="28"/>
      <c r="AI110" s="28"/>
      <c r="AJ110" s="28"/>
      <c r="AK110" s="28"/>
    </row>
    <row r="111" spans="1:37" s="29" customFormat="1" x14ac:dyDescent="0.3">
      <c r="A111" s="28"/>
      <c r="B111" s="28"/>
      <c r="C111" s="28">
        <f>C34</f>
        <v>1</v>
      </c>
      <c r="D111" s="28">
        <f t="shared" si="10"/>
        <v>1</v>
      </c>
      <c r="E111" s="28"/>
      <c r="F111" s="28">
        <f>F34</f>
        <v>2</v>
      </c>
      <c r="G111" s="28">
        <f t="shared" si="11"/>
        <v>2</v>
      </c>
      <c r="H111" s="28"/>
      <c r="I111" s="28">
        <f>I34</f>
        <v>2</v>
      </c>
      <c r="J111" s="28">
        <f t="shared" si="12"/>
        <v>2</v>
      </c>
      <c r="K111" s="28"/>
      <c r="L111" s="28">
        <f>L34</f>
        <v>2</v>
      </c>
      <c r="M111" s="28">
        <f t="shared" si="13"/>
        <v>2</v>
      </c>
      <c r="N111" s="28"/>
      <c r="O111" s="28">
        <f>O34</f>
        <v>5</v>
      </c>
      <c r="P111" s="28">
        <f t="shared" si="14"/>
        <v>5</v>
      </c>
      <c r="Q111" s="28"/>
      <c r="R111" s="28">
        <f>R34</f>
        <v>2</v>
      </c>
      <c r="S111" s="28">
        <f t="shared" si="15"/>
        <v>2</v>
      </c>
      <c r="T111" s="28"/>
      <c r="U111" s="28">
        <f>U34</f>
        <v>3</v>
      </c>
      <c r="V111" s="28">
        <f t="shared" si="16"/>
        <v>3</v>
      </c>
      <c r="W111" s="28"/>
      <c r="X111" s="28">
        <f>X34</f>
        <v>4</v>
      </c>
      <c r="Y111" s="28">
        <f t="shared" si="17"/>
        <v>4</v>
      </c>
      <c r="Z111" s="28"/>
      <c r="AA111" s="28">
        <f>AA34</f>
        <v>2</v>
      </c>
      <c r="AB111" s="28">
        <f t="shared" si="18"/>
        <v>2</v>
      </c>
      <c r="AC111" s="28"/>
      <c r="AD111" s="28" t="str">
        <f>AD34</f>
        <v/>
      </c>
      <c r="AE111" s="28" t="e">
        <f t="shared" si="19"/>
        <v>#VALUE!</v>
      </c>
      <c r="AF111" s="28"/>
      <c r="AG111" s="28"/>
      <c r="AH111" s="28"/>
      <c r="AI111" s="28"/>
      <c r="AJ111" s="28"/>
      <c r="AK111" s="28"/>
    </row>
    <row r="112" spans="1:37" s="29" customFormat="1" x14ac:dyDescent="0.3">
      <c r="A112" s="28"/>
      <c r="B112" s="28"/>
      <c r="C112" s="28">
        <f>C39</f>
        <v>5</v>
      </c>
      <c r="D112" s="28">
        <f t="shared" si="10"/>
        <v>5</v>
      </c>
      <c r="E112" s="28"/>
      <c r="F112" s="28">
        <f>F39</f>
        <v>3</v>
      </c>
      <c r="G112" s="28">
        <f t="shared" si="11"/>
        <v>3</v>
      </c>
      <c r="H112" s="28"/>
      <c r="I112" s="28">
        <f>I39</f>
        <v>3</v>
      </c>
      <c r="J112" s="28">
        <f t="shared" si="12"/>
        <v>3</v>
      </c>
      <c r="K112" s="28"/>
      <c r="L112" s="28">
        <f>L39</f>
        <v>5</v>
      </c>
      <c r="M112" s="28">
        <f t="shared" si="13"/>
        <v>5</v>
      </c>
      <c r="N112" s="28"/>
      <c r="O112" s="28">
        <f>O39</f>
        <v>2</v>
      </c>
      <c r="P112" s="28">
        <f t="shared" si="14"/>
        <v>2</v>
      </c>
      <c r="Q112" s="28"/>
      <c r="R112" s="28">
        <f>R39</f>
        <v>8</v>
      </c>
      <c r="S112" s="28">
        <f t="shared" si="15"/>
        <v>8</v>
      </c>
      <c r="T112" s="28"/>
      <c r="U112" s="28">
        <f>U39</f>
        <v>4</v>
      </c>
      <c r="V112" s="28">
        <f t="shared" si="16"/>
        <v>4</v>
      </c>
      <c r="W112" s="28"/>
      <c r="X112" s="28">
        <f>X39</f>
        <v>5</v>
      </c>
      <c r="Y112" s="28">
        <f t="shared" si="17"/>
        <v>5</v>
      </c>
      <c r="Z112" s="28"/>
      <c r="AA112" s="28">
        <f>AA39</f>
        <v>3</v>
      </c>
      <c r="AB112" s="28">
        <f t="shared" si="18"/>
        <v>3</v>
      </c>
      <c r="AC112" s="28"/>
      <c r="AD112" s="28" t="str">
        <f>AD39</f>
        <v/>
      </c>
      <c r="AE112" s="28" t="e">
        <f t="shared" si="19"/>
        <v>#VALUE!</v>
      </c>
      <c r="AF112" s="28"/>
      <c r="AG112" s="28"/>
      <c r="AH112" s="28"/>
      <c r="AI112" s="28"/>
      <c r="AJ112" s="28"/>
      <c r="AK112" s="28"/>
    </row>
    <row r="113" spans="1:37" s="29" customFormat="1" x14ac:dyDescent="0.3">
      <c r="A113" s="28"/>
      <c r="B113" s="28"/>
      <c r="C113" s="28">
        <f>C44</f>
        <v>6</v>
      </c>
      <c r="D113" s="28">
        <f t="shared" si="10"/>
        <v>6</v>
      </c>
      <c r="E113" s="28"/>
      <c r="F113" s="28">
        <f>F44</f>
        <v>4</v>
      </c>
      <c r="G113" s="28">
        <f t="shared" si="11"/>
        <v>4</v>
      </c>
      <c r="H113" s="28"/>
      <c r="I113" s="28">
        <f>I44</f>
        <v>4</v>
      </c>
      <c r="J113" s="28">
        <f t="shared" si="12"/>
        <v>4</v>
      </c>
      <c r="K113" s="28"/>
      <c r="L113" s="28">
        <f>L44</f>
        <v>4</v>
      </c>
      <c r="M113" s="28">
        <f t="shared" si="13"/>
        <v>4</v>
      </c>
      <c r="N113" s="28"/>
      <c r="O113" s="28">
        <f>O44</f>
        <v>1</v>
      </c>
      <c r="P113" s="28">
        <f t="shared" si="14"/>
        <v>1</v>
      </c>
      <c r="Q113" s="28"/>
      <c r="R113" s="28">
        <f>R44</f>
        <v>6</v>
      </c>
      <c r="S113" s="28">
        <f t="shared" si="15"/>
        <v>6</v>
      </c>
      <c r="T113" s="28"/>
      <c r="U113" s="28">
        <f>U44</f>
        <v>2</v>
      </c>
      <c r="V113" s="28">
        <f t="shared" si="16"/>
        <v>2</v>
      </c>
      <c r="W113" s="28"/>
      <c r="X113" s="28">
        <f>X44</f>
        <v>2</v>
      </c>
      <c r="Y113" s="28">
        <f t="shared" si="17"/>
        <v>2</v>
      </c>
      <c r="Z113" s="28"/>
      <c r="AA113" s="28">
        <f>AA44</f>
        <v>4</v>
      </c>
      <c r="AB113" s="28">
        <f t="shared" si="18"/>
        <v>4</v>
      </c>
      <c r="AC113" s="28"/>
      <c r="AD113" s="28" t="str">
        <f>AD44</f>
        <v/>
      </c>
      <c r="AE113" s="28" t="e">
        <f t="shared" si="19"/>
        <v>#VALUE!</v>
      </c>
      <c r="AF113" s="28"/>
      <c r="AG113" s="28"/>
      <c r="AH113" s="28"/>
      <c r="AI113" s="28"/>
      <c r="AJ113" s="28"/>
      <c r="AK113" s="28"/>
    </row>
    <row r="114" spans="1:37" s="29" customFormat="1" x14ac:dyDescent="0.3">
      <c r="A114" s="28"/>
      <c r="B114" s="28"/>
      <c r="C114" s="28" t="str">
        <f>C49</f>
        <v/>
      </c>
      <c r="D114" s="28" t="e">
        <f t="shared" si="10"/>
        <v>#VALUE!</v>
      </c>
      <c r="E114" s="28"/>
      <c r="F114" s="28" t="str">
        <f>F49</f>
        <v/>
      </c>
      <c r="G114" s="28" t="e">
        <f t="shared" si="11"/>
        <v>#VALUE!</v>
      </c>
      <c r="H114" s="28"/>
      <c r="I114" s="28" t="str">
        <f>I49</f>
        <v/>
      </c>
      <c r="J114" s="28" t="e">
        <f t="shared" si="12"/>
        <v>#VALUE!</v>
      </c>
      <c r="K114" s="28"/>
      <c r="L114" s="28" t="str">
        <f>L49</f>
        <v/>
      </c>
      <c r="M114" s="28" t="e">
        <f t="shared" si="13"/>
        <v>#VALUE!</v>
      </c>
      <c r="N114" s="28"/>
      <c r="O114" s="28" t="str">
        <f>O49</f>
        <v/>
      </c>
      <c r="P114" s="28" t="e">
        <f t="shared" si="14"/>
        <v>#VALUE!</v>
      </c>
      <c r="Q114" s="28"/>
      <c r="R114" s="28" t="str">
        <f>R49</f>
        <v/>
      </c>
      <c r="S114" s="28" t="e">
        <f t="shared" si="15"/>
        <v>#VALUE!</v>
      </c>
      <c r="T114" s="28"/>
      <c r="U114" s="28" t="str">
        <f>U49</f>
        <v/>
      </c>
      <c r="V114" s="28" t="e">
        <f t="shared" si="16"/>
        <v>#VALUE!</v>
      </c>
      <c r="W114" s="28"/>
      <c r="X114" s="28" t="str">
        <f>X49</f>
        <v/>
      </c>
      <c r="Y114" s="28" t="e">
        <f t="shared" si="17"/>
        <v>#VALUE!</v>
      </c>
      <c r="Z114" s="28"/>
      <c r="AA114" s="28" t="str">
        <f>AA49</f>
        <v/>
      </c>
      <c r="AB114" s="28" t="e">
        <f t="shared" si="18"/>
        <v>#VALUE!</v>
      </c>
      <c r="AC114" s="28"/>
      <c r="AD114" s="28" t="str">
        <f>AD49</f>
        <v/>
      </c>
      <c r="AE114" s="28" t="e">
        <f t="shared" si="19"/>
        <v>#VALUE!</v>
      </c>
      <c r="AF114" s="28"/>
      <c r="AG114" s="28"/>
      <c r="AH114" s="28"/>
      <c r="AI114" s="28"/>
      <c r="AJ114" s="28"/>
      <c r="AK114" s="28"/>
    </row>
    <row r="115" spans="1:37" s="29" customFormat="1" x14ac:dyDescent="0.3">
      <c r="A115" s="28"/>
      <c r="B115" s="28"/>
      <c r="C115" s="28" t="str">
        <f>C54</f>
        <v/>
      </c>
      <c r="D115" s="28" t="e">
        <f t="shared" si="10"/>
        <v>#VALUE!</v>
      </c>
      <c r="E115" s="28"/>
      <c r="F115" s="28" t="str">
        <f>F54</f>
        <v/>
      </c>
      <c r="G115" s="28" t="e">
        <f t="shared" si="11"/>
        <v>#VALUE!</v>
      </c>
      <c r="H115" s="28"/>
      <c r="I115" s="28" t="str">
        <f>I54</f>
        <v/>
      </c>
      <c r="J115" s="28" t="e">
        <f t="shared" si="12"/>
        <v>#VALUE!</v>
      </c>
      <c r="K115" s="28"/>
      <c r="L115" s="28" t="str">
        <f>L54</f>
        <v/>
      </c>
      <c r="M115" s="28" t="e">
        <f t="shared" si="13"/>
        <v>#VALUE!</v>
      </c>
      <c r="N115" s="28"/>
      <c r="O115" s="28" t="str">
        <f>O54</f>
        <v/>
      </c>
      <c r="P115" s="28" t="e">
        <f t="shared" si="14"/>
        <v>#VALUE!</v>
      </c>
      <c r="Q115" s="28"/>
      <c r="R115" s="28" t="str">
        <f>R54</f>
        <v/>
      </c>
      <c r="S115" s="28" t="e">
        <f t="shared" si="15"/>
        <v>#VALUE!</v>
      </c>
      <c r="T115" s="28"/>
      <c r="U115" s="28" t="str">
        <f>U54</f>
        <v/>
      </c>
      <c r="V115" s="28" t="e">
        <f t="shared" si="16"/>
        <v>#VALUE!</v>
      </c>
      <c r="W115" s="28"/>
      <c r="X115" s="28" t="str">
        <f>X54</f>
        <v/>
      </c>
      <c r="Y115" s="28" t="e">
        <f t="shared" si="17"/>
        <v>#VALUE!</v>
      </c>
      <c r="Z115" s="28"/>
      <c r="AA115" s="28" t="str">
        <f>AA54</f>
        <v/>
      </c>
      <c r="AB115" s="28" t="e">
        <f t="shared" si="18"/>
        <v>#VALUE!</v>
      </c>
      <c r="AC115" s="28"/>
      <c r="AD115" s="28" t="str">
        <f>AD54</f>
        <v/>
      </c>
      <c r="AE115" s="28" t="e">
        <f t="shared" si="19"/>
        <v>#VALUE!</v>
      </c>
      <c r="AF115" s="28"/>
      <c r="AG115" s="28"/>
      <c r="AH115" s="28"/>
      <c r="AI115" s="28"/>
      <c r="AJ115" s="28"/>
      <c r="AK115" s="28"/>
    </row>
    <row r="116" spans="1:37" s="29" customFormat="1" x14ac:dyDescent="0.3">
      <c r="A116" s="28"/>
      <c r="B116" s="28"/>
      <c r="C116" s="28" t="str">
        <f>C59</f>
        <v/>
      </c>
      <c r="D116" s="28" t="e">
        <f t="shared" si="10"/>
        <v>#VALUE!</v>
      </c>
      <c r="E116" s="28"/>
      <c r="F116" s="28" t="str">
        <f>F59</f>
        <v/>
      </c>
      <c r="G116" s="28" t="e">
        <f t="shared" si="11"/>
        <v>#VALUE!</v>
      </c>
      <c r="H116" s="28"/>
      <c r="I116" s="28" t="str">
        <f>I59</f>
        <v/>
      </c>
      <c r="J116" s="28" t="e">
        <f t="shared" si="12"/>
        <v>#VALUE!</v>
      </c>
      <c r="K116" s="28"/>
      <c r="L116" s="28" t="str">
        <f>L59</f>
        <v/>
      </c>
      <c r="M116" s="28" t="e">
        <f t="shared" si="13"/>
        <v>#VALUE!</v>
      </c>
      <c r="N116" s="28"/>
      <c r="O116" s="28" t="str">
        <f>O59</f>
        <v/>
      </c>
      <c r="P116" s="28" t="e">
        <f t="shared" si="14"/>
        <v>#VALUE!</v>
      </c>
      <c r="Q116" s="28"/>
      <c r="R116" s="28" t="str">
        <f>R59</f>
        <v/>
      </c>
      <c r="S116" s="28" t="e">
        <f t="shared" si="15"/>
        <v>#VALUE!</v>
      </c>
      <c r="T116" s="28"/>
      <c r="U116" s="28" t="str">
        <f>U59</f>
        <v/>
      </c>
      <c r="V116" s="28" t="e">
        <f t="shared" si="16"/>
        <v>#VALUE!</v>
      </c>
      <c r="W116" s="28"/>
      <c r="X116" s="28" t="str">
        <f>X59</f>
        <v/>
      </c>
      <c r="Y116" s="28" t="e">
        <f t="shared" si="17"/>
        <v>#VALUE!</v>
      </c>
      <c r="Z116" s="28"/>
      <c r="AA116" s="28" t="str">
        <f>AA59</f>
        <v/>
      </c>
      <c r="AB116" s="28" t="e">
        <f t="shared" si="18"/>
        <v>#VALUE!</v>
      </c>
      <c r="AC116" s="28"/>
      <c r="AD116" s="28" t="str">
        <f>AD59</f>
        <v/>
      </c>
      <c r="AE116" s="28" t="e">
        <f t="shared" si="19"/>
        <v>#VALUE!</v>
      </c>
      <c r="AF116" s="28"/>
      <c r="AG116" s="28"/>
      <c r="AH116" s="28"/>
      <c r="AI116" s="28"/>
      <c r="AJ116" s="28"/>
      <c r="AK116" s="28"/>
    </row>
    <row r="117" spans="1:37" s="29" customFormat="1" x14ac:dyDescent="0.3">
      <c r="A117" s="28"/>
      <c r="B117" s="28"/>
      <c r="C117" s="28" t="str">
        <f>C64</f>
        <v/>
      </c>
      <c r="D117" s="28" t="e">
        <f t="shared" si="10"/>
        <v>#VALUE!</v>
      </c>
      <c r="E117" s="28"/>
      <c r="F117" s="28" t="str">
        <f>F64</f>
        <v/>
      </c>
      <c r="G117" s="28" t="e">
        <f t="shared" si="11"/>
        <v>#VALUE!</v>
      </c>
      <c r="H117" s="28"/>
      <c r="I117" s="28" t="str">
        <f>I64</f>
        <v/>
      </c>
      <c r="J117" s="28" t="e">
        <f t="shared" si="12"/>
        <v>#VALUE!</v>
      </c>
      <c r="K117" s="28"/>
      <c r="L117" s="28" t="str">
        <f>L64</f>
        <v/>
      </c>
      <c r="M117" s="28" t="e">
        <f t="shared" si="13"/>
        <v>#VALUE!</v>
      </c>
      <c r="N117" s="28"/>
      <c r="O117" s="28" t="str">
        <f>O64</f>
        <v/>
      </c>
      <c r="P117" s="28" t="e">
        <f t="shared" si="14"/>
        <v>#VALUE!</v>
      </c>
      <c r="Q117" s="28"/>
      <c r="R117" s="28" t="str">
        <f>R64</f>
        <v/>
      </c>
      <c r="S117" s="28" t="e">
        <f t="shared" si="15"/>
        <v>#VALUE!</v>
      </c>
      <c r="T117" s="28"/>
      <c r="U117" s="28" t="str">
        <f>U64</f>
        <v/>
      </c>
      <c r="V117" s="28" t="e">
        <f t="shared" si="16"/>
        <v>#VALUE!</v>
      </c>
      <c r="W117" s="28"/>
      <c r="X117" s="28" t="str">
        <f>X64</f>
        <v/>
      </c>
      <c r="Y117" s="28" t="e">
        <f t="shared" si="17"/>
        <v>#VALUE!</v>
      </c>
      <c r="Z117" s="28"/>
      <c r="AA117" s="28" t="str">
        <f>AA64</f>
        <v/>
      </c>
      <c r="AB117" s="28" t="e">
        <f t="shared" si="18"/>
        <v>#VALUE!</v>
      </c>
      <c r="AC117" s="28"/>
      <c r="AD117" s="28" t="str">
        <f>AD64</f>
        <v/>
      </c>
      <c r="AE117" s="28" t="e">
        <f t="shared" si="19"/>
        <v>#VALUE!</v>
      </c>
      <c r="AF117" s="28"/>
      <c r="AG117" s="28"/>
      <c r="AH117" s="28"/>
      <c r="AI117" s="28"/>
      <c r="AJ117" s="28"/>
      <c r="AK117" s="28"/>
    </row>
    <row r="118" spans="1:37" s="29" customFormat="1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</row>
    <row r="119" spans="1:37" s="29" customFormat="1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</row>
    <row r="120" spans="1:37" s="29" customFormat="1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</row>
    <row r="121" spans="1:37" s="29" customFormat="1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</row>
    <row r="122" spans="1:37" s="29" customFormat="1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</row>
    <row r="123" spans="1:37" s="29" customFormat="1" x14ac:dyDescent="0.3">
      <c r="A123" s="28"/>
      <c r="B123" s="28"/>
      <c r="C123" s="28">
        <f>IF(C8=0,"",TRUNC(1/C8*10000000))</f>
        <v>3535622212</v>
      </c>
      <c r="D123" s="28">
        <f t="shared" ref="D123:D134" si="20">RANK(C123,C$123:C$134,C$90-1)</f>
        <v>8</v>
      </c>
      <c r="E123" s="30"/>
      <c r="F123" s="28">
        <f>IF(F8=0,"",TRUNC(1/F8*10000000))</f>
        <v>5922270203</v>
      </c>
      <c r="G123" s="28">
        <f t="shared" ref="G123:G134" si="21">RANK(F123,F$123:F$134,F$90-1)</f>
        <v>6</v>
      </c>
      <c r="H123" s="28"/>
      <c r="I123" s="28">
        <f>IF(I8=0,"",TRUNC(1/I8*10000000))</f>
        <v>5172723462</v>
      </c>
      <c r="J123" s="28">
        <f t="shared" ref="J123:J134" si="22">RANK(I123,I$123:I$134,I$90-1)</f>
        <v>7</v>
      </c>
      <c r="K123" s="28"/>
      <c r="L123" s="28">
        <f>IF(L8=0,"",TRUNC(1/L8*10000000))</f>
        <v>4353960894</v>
      </c>
      <c r="M123" s="28">
        <f t="shared" ref="M123:M134" si="23">RANK(L123,L$123:L$134,L$90-1)</f>
        <v>7</v>
      </c>
      <c r="N123" s="28"/>
      <c r="O123" s="28">
        <f>IF(O8=0,"",TRUNC(1/O8*10000000))</f>
        <v>36875800256</v>
      </c>
      <c r="P123" s="28">
        <f t="shared" ref="P123:P134" si="24">RANK(O123,O$123:O$134,O$90-1)</f>
        <v>6</v>
      </c>
      <c r="Q123" s="28"/>
      <c r="R123" s="28">
        <f>IF(R8=0,"",TRUNC(1/R8*10000000))</f>
        <v>6857142857</v>
      </c>
      <c r="S123" s="28">
        <f t="shared" ref="S123:S134" si="25">RANK(R123,R$123:R$134,R$90-1)</f>
        <v>7</v>
      </c>
      <c r="T123" s="28"/>
      <c r="U123" s="28">
        <f>IF(U8=0,"",TRUNC(1/U8*10000000))</f>
        <v>5459370655</v>
      </c>
      <c r="V123" s="28">
        <f t="shared" ref="V123:V134" si="26">RANK(U123,U$123:U$134,U$90-1)</f>
        <v>7</v>
      </c>
      <c r="W123" s="28"/>
      <c r="X123" s="28">
        <f>IF(X8=0,"",TRUNC(1/X8*10000000))</f>
        <v>5755012322</v>
      </c>
      <c r="Y123" s="28">
        <f t="shared" ref="Y123:Y134" si="27">RANK(X123,X$123:X$134,X$90-1)</f>
        <v>6</v>
      </c>
      <c r="Z123" s="28"/>
      <c r="AA123" s="28">
        <f>IF(AA8=0,"",TRUNC(1/AA8*10000000))</f>
        <v>4110175538</v>
      </c>
      <c r="AB123" s="28">
        <f t="shared" ref="AB123:AB134" si="28">RANK(AA123,AA$123:AA$134,AA$90-1)</f>
        <v>8</v>
      </c>
      <c r="AC123" s="28"/>
      <c r="AD123" s="28" t="str">
        <f>IF(AD8=0,"",TRUNC(1/AD8*10000000))</f>
        <v/>
      </c>
      <c r="AE123" s="28" t="e">
        <f t="shared" ref="AE123:AE134" si="29">RANK(AD123,AD$123:AD$134,AD$90-1)</f>
        <v>#VALUE!</v>
      </c>
      <c r="AF123" s="28"/>
      <c r="AG123" s="28"/>
      <c r="AH123" s="28"/>
      <c r="AI123" s="28"/>
      <c r="AJ123" s="28"/>
      <c r="AK123" s="28"/>
    </row>
    <row r="124" spans="1:37" s="29" customFormat="1" x14ac:dyDescent="0.3">
      <c r="A124" s="28"/>
      <c r="B124" s="28"/>
      <c r="C124" s="28">
        <f>IF(C13=0,"",TRUNC(1/C13*10000000))</f>
        <v>3676282869</v>
      </c>
      <c r="D124" s="28">
        <f t="shared" si="20"/>
        <v>7</v>
      </c>
      <c r="E124" s="30"/>
      <c r="F124" s="28">
        <f>IF(F13=0,"",TRUNC(1/F13*10000000))</f>
        <v>5444577478</v>
      </c>
      <c r="G124" s="28">
        <f t="shared" si="21"/>
        <v>8</v>
      </c>
      <c r="H124" s="28"/>
      <c r="I124" s="28">
        <f>IF(I13=0,"",TRUNC(1/I13*10000000))</f>
        <v>4937142857</v>
      </c>
      <c r="J124" s="28">
        <f t="shared" si="22"/>
        <v>8</v>
      </c>
      <c r="K124" s="28"/>
      <c r="L124" s="28">
        <f>IF(L13=0,"",TRUNC(1/L13*10000000))</f>
        <v>4572638264</v>
      </c>
      <c r="M124" s="28">
        <f t="shared" si="23"/>
        <v>6</v>
      </c>
      <c r="N124" s="28"/>
      <c r="O124" s="28">
        <f>IF(O13=0,"",TRUNC(1/O13*10000000))</f>
        <v>20338983050</v>
      </c>
      <c r="P124" s="28">
        <f t="shared" si="24"/>
        <v>8</v>
      </c>
      <c r="Q124" s="28"/>
      <c r="R124" s="28">
        <f>IF(R13=0,"",TRUNC(1/R13*10000000))</f>
        <v>7213826500</v>
      </c>
      <c r="S124" s="28">
        <f t="shared" si="25"/>
        <v>5</v>
      </c>
      <c r="T124" s="28"/>
      <c r="U124" s="28">
        <f>IF(U13=0,"",TRUNC(1/U13*10000000))</f>
        <v>5048203330</v>
      </c>
      <c r="V124" s="28">
        <f t="shared" si="26"/>
        <v>8</v>
      </c>
      <c r="W124" s="28"/>
      <c r="X124" s="28">
        <f>IF(X13=0,"",TRUNC(1/X13*10000000))</f>
        <v>4862948162</v>
      </c>
      <c r="Y124" s="28">
        <f t="shared" si="27"/>
        <v>8</v>
      </c>
      <c r="Z124" s="28"/>
      <c r="AA124" s="28">
        <f>IF(AA13=0,"",TRUNC(1/AA13*10000000))</f>
        <v>4317409554</v>
      </c>
      <c r="AB124" s="28">
        <f t="shared" si="28"/>
        <v>7</v>
      </c>
      <c r="AC124" s="28"/>
      <c r="AD124" s="28" t="str">
        <f>IF(AD13=0,"",TRUNC(1/AD13*10000000))</f>
        <v/>
      </c>
      <c r="AE124" s="28" t="e">
        <f t="shared" si="29"/>
        <v>#VALUE!</v>
      </c>
      <c r="AF124" s="28"/>
      <c r="AG124" s="28"/>
      <c r="AH124" s="28"/>
      <c r="AI124" s="28"/>
      <c r="AJ124" s="28"/>
      <c r="AK124" s="28"/>
    </row>
    <row r="125" spans="1:37" s="29" customFormat="1" x14ac:dyDescent="0.3">
      <c r="A125" s="28"/>
      <c r="B125" s="28"/>
      <c r="C125" s="28">
        <f>IF(C18=0,"",TRUNC(1/C18*10000000))</f>
        <v>3959307121</v>
      </c>
      <c r="D125" s="28">
        <f t="shared" si="20"/>
        <v>3</v>
      </c>
      <c r="E125" s="30"/>
      <c r="F125" s="28">
        <f>IF(F18=0,"",TRUNC(1/F18*10000000))</f>
        <v>6479190101</v>
      </c>
      <c r="G125" s="28">
        <f t="shared" si="21"/>
        <v>5</v>
      </c>
      <c r="H125" s="28"/>
      <c r="I125" s="28">
        <f>IF(I18=0,"",TRUNC(1/I18*10000000))</f>
        <v>5365459852</v>
      </c>
      <c r="J125" s="28">
        <f t="shared" si="22"/>
        <v>5</v>
      </c>
      <c r="K125" s="28"/>
      <c r="L125" s="28">
        <f>IF(L18=0,"",TRUNC(1/L18*10000000))</f>
        <v>5092838196</v>
      </c>
      <c r="M125" s="28">
        <f t="shared" si="23"/>
        <v>3</v>
      </c>
      <c r="N125" s="28"/>
      <c r="O125" s="28">
        <f>IF(O18=0,"",TRUNC(1/O18*10000000))</f>
        <v>42125792296</v>
      </c>
      <c r="P125" s="28">
        <f t="shared" si="24"/>
        <v>3</v>
      </c>
      <c r="Q125" s="28"/>
      <c r="R125" s="28">
        <f>IF(R18=0,"",TRUNC(1/R18*10000000))</f>
        <v>7236787000</v>
      </c>
      <c r="S125" s="28">
        <f t="shared" si="25"/>
        <v>4</v>
      </c>
      <c r="T125" s="28"/>
      <c r="U125" s="28">
        <f>IF(U18=0,"",TRUNC(1/U18*10000000))</f>
        <v>5659265081</v>
      </c>
      <c r="V125" s="28">
        <f t="shared" si="26"/>
        <v>5</v>
      </c>
      <c r="W125" s="28"/>
      <c r="X125" s="28">
        <f>IF(X18=0,"",TRUNC(1/X18*10000000))</f>
        <v>6122448979</v>
      </c>
      <c r="Y125" s="28">
        <f t="shared" si="27"/>
        <v>3</v>
      </c>
      <c r="Z125" s="28"/>
      <c r="AA125" s="28">
        <f>IF(AA18=0,"",TRUNC(1/AA18*10000000))</f>
        <v>4568044834</v>
      </c>
      <c r="AB125" s="28">
        <f t="shared" si="28"/>
        <v>5</v>
      </c>
      <c r="AC125" s="28"/>
      <c r="AD125" s="28" t="str">
        <f>IF(AD18=0,"",TRUNC(1/AD18*10000000))</f>
        <v/>
      </c>
      <c r="AE125" s="28" t="e">
        <f t="shared" si="29"/>
        <v>#VALUE!</v>
      </c>
      <c r="AF125" s="28"/>
      <c r="AG125" s="28"/>
      <c r="AH125" s="28"/>
      <c r="AI125" s="28"/>
      <c r="AJ125" s="28"/>
      <c r="AK125" s="28"/>
    </row>
    <row r="126" spans="1:37" s="29" customFormat="1" x14ac:dyDescent="0.3">
      <c r="A126" s="28"/>
      <c r="B126" s="28"/>
      <c r="C126" s="28">
        <f>IF(C23=0,"",TRUNC(1/C23*10000000))</f>
        <v>3919611668</v>
      </c>
      <c r="D126" s="28">
        <f t="shared" si="20"/>
        <v>4</v>
      </c>
      <c r="E126" s="30"/>
      <c r="F126" s="28">
        <f>IF(F23=0,"",TRUNC(1/F23*10000000))</f>
        <v>5886761599</v>
      </c>
      <c r="G126" s="28">
        <f t="shared" si="21"/>
        <v>7</v>
      </c>
      <c r="H126" s="28"/>
      <c r="I126" s="28">
        <f>IF(I23=0,"",TRUNC(1/I23*10000000))</f>
        <v>5359469015</v>
      </c>
      <c r="J126" s="28">
        <f t="shared" si="22"/>
        <v>6</v>
      </c>
      <c r="K126" s="28"/>
      <c r="L126" s="28">
        <f>IF(L23=0,"",TRUNC(1/L23*10000000))</f>
        <v>4265613428</v>
      </c>
      <c r="M126" s="28">
        <f t="shared" si="23"/>
        <v>8</v>
      </c>
      <c r="N126" s="28"/>
      <c r="O126" s="28">
        <f>IF(O23=0,"",TRUNC(1/O23*10000000))</f>
        <v>35236541598</v>
      </c>
      <c r="P126" s="28">
        <f t="shared" si="24"/>
        <v>7</v>
      </c>
      <c r="Q126" s="28"/>
      <c r="R126" s="28">
        <f>IF(R23=0,"",TRUNC(1/R23*10000000))</f>
        <v>7454702329</v>
      </c>
      <c r="S126" s="28">
        <f t="shared" si="25"/>
        <v>3</v>
      </c>
      <c r="T126" s="28"/>
      <c r="U126" s="28">
        <f>IF(U23=0,"",TRUNC(1/U23*10000000))</f>
        <v>5568445475</v>
      </c>
      <c r="V126" s="28">
        <f t="shared" si="26"/>
        <v>6</v>
      </c>
      <c r="W126" s="28"/>
      <c r="X126" s="28">
        <f>IF(X23=0,"",TRUNC(1/X23*10000000))</f>
        <v>5499331678</v>
      </c>
      <c r="Y126" s="28">
        <f t="shared" si="27"/>
        <v>7</v>
      </c>
      <c r="Z126" s="28"/>
      <c r="AA126" s="28">
        <f>IF(AA23=0,"",TRUNC(1/AA23*10000000))</f>
        <v>4507747691</v>
      </c>
      <c r="AB126" s="28">
        <f t="shared" si="28"/>
        <v>6</v>
      </c>
      <c r="AC126" s="28"/>
      <c r="AD126" s="28" t="str">
        <f>IF(AD23=0,"",TRUNC(1/AD23*10000000))</f>
        <v/>
      </c>
      <c r="AE126" s="28" t="e">
        <f t="shared" si="29"/>
        <v>#VALUE!</v>
      </c>
      <c r="AF126" s="28"/>
      <c r="AG126" s="28"/>
      <c r="AH126" s="28"/>
      <c r="AI126" s="28"/>
      <c r="AJ126" s="28"/>
      <c r="AK126" s="28"/>
    </row>
    <row r="127" spans="1:37" s="29" customFormat="1" x14ac:dyDescent="0.3">
      <c r="A127" s="28"/>
      <c r="B127" s="28"/>
      <c r="C127" s="28">
        <f>IF(C28=0,"",TRUNC(1/C28*10000000))</f>
        <v>4016362960</v>
      </c>
      <c r="D127" s="28">
        <f t="shared" si="20"/>
        <v>2</v>
      </c>
      <c r="E127" s="30"/>
      <c r="F127" s="28">
        <f>IF(F28=0,"",TRUNC(1/F28*10000000))</f>
        <v>7806288398</v>
      </c>
      <c r="G127" s="28">
        <f t="shared" si="21"/>
        <v>1</v>
      </c>
      <c r="H127" s="28"/>
      <c r="I127" s="28">
        <f>IF(I28=0,"",TRUNC(1/I28*10000000))</f>
        <v>6607019958</v>
      </c>
      <c r="J127" s="28">
        <f t="shared" si="22"/>
        <v>1</v>
      </c>
      <c r="K127" s="28"/>
      <c r="L127" s="28">
        <f>IF(L28=0,"",TRUNC(1/L28*10000000))</f>
        <v>5478757133</v>
      </c>
      <c r="M127" s="28">
        <f t="shared" si="23"/>
        <v>1</v>
      </c>
      <c r="N127" s="28"/>
      <c r="O127" s="28">
        <f>IF(O28=0,"",TRUNC(1/O28*10000000))</f>
        <v>41558441558</v>
      </c>
      <c r="P127" s="28">
        <f t="shared" si="24"/>
        <v>4</v>
      </c>
      <c r="Q127" s="28"/>
      <c r="R127" s="28">
        <f>IF(R28=0,"",TRUNC(1/R28*10000000))</f>
        <v>7676588183</v>
      </c>
      <c r="S127" s="28">
        <f t="shared" si="25"/>
        <v>1</v>
      </c>
      <c r="T127" s="28"/>
      <c r="U127" s="28">
        <f>IF(U28=0,"",TRUNC(1/U28*10000000))</f>
        <v>5864386072</v>
      </c>
      <c r="V127" s="28">
        <f t="shared" si="26"/>
        <v>1</v>
      </c>
      <c r="W127" s="28"/>
      <c r="X127" s="28">
        <f>IF(X28=0,"",TRUNC(1/X28*10000000))</f>
        <v>6703390488</v>
      </c>
      <c r="Y127" s="28">
        <f t="shared" si="27"/>
        <v>1</v>
      </c>
      <c r="Z127" s="28"/>
      <c r="AA127" s="28">
        <f>IF(AA28=0,"",TRUNC(1/AA28*10000000))</f>
        <v>5230974147</v>
      </c>
      <c r="AB127" s="28">
        <f t="shared" si="28"/>
        <v>1</v>
      </c>
      <c r="AC127" s="28"/>
      <c r="AD127" s="28" t="str">
        <f>IF(AD28=0,"",TRUNC(1/AD28*10000000))</f>
        <v/>
      </c>
      <c r="AE127" s="28" t="e">
        <f t="shared" si="29"/>
        <v>#VALUE!</v>
      </c>
      <c r="AF127" s="28"/>
      <c r="AG127" s="28"/>
      <c r="AH127" s="28"/>
      <c r="AI127" s="28"/>
      <c r="AJ127" s="28"/>
      <c r="AK127" s="28"/>
    </row>
    <row r="128" spans="1:37" s="29" customFormat="1" x14ac:dyDescent="0.3">
      <c r="A128" s="28"/>
      <c r="B128" s="28"/>
      <c r="C128" s="28">
        <f>IF(C33=0,"",TRUNC(1/C33*10000000))</f>
        <v>4157443941</v>
      </c>
      <c r="D128" s="28">
        <f t="shared" si="20"/>
        <v>1</v>
      </c>
      <c r="E128" s="30"/>
      <c r="F128" s="28">
        <f>IF(F33=0,"",TRUNC(1/F33*10000000))</f>
        <v>6950925181</v>
      </c>
      <c r="G128" s="28">
        <f t="shared" si="21"/>
        <v>2</v>
      </c>
      <c r="H128" s="28"/>
      <c r="I128" s="28">
        <f>IF(I33=0,"",TRUNC(1/I33*10000000))</f>
        <v>5904462516</v>
      </c>
      <c r="J128" s="28">
        <f t="shared" si="22"/>
        <v>2</v>
      </c>
      <c r="K128" s="28"/>
      <c r="L128" s="28">
        <f>IF(L33=0,"",TRUNC(1/L33*10000000))</f>
        <v>5196679898</v>
      </c>
      <c r="M128" s="28">
        <f t="shared" si="23"/>
        <v>2</v>
      </c>
      <c r="N128" s="28"/>
      <c r="O128" s="28">
        <f>IF(O33=0,"",TRUNC(1/O33*10000000))</f>
        <v>38519839500</v>
      </c>
      <c r="P128" s="28">
        <f t="shared" si="24"/>
        <v>5</v>
      </c>
      <c r="Q128" s="28"/>
      <c r="R128" s="28">
        <f>IF(R33=0,"",TRUNC(1/R33*10000000))</f>
        <v>7475341754</v>
      </c>
      <c r="S128" s="28">
        <f t="shared" si="25"/>
        <v>2</v>
      </c>
      <c r="T128" s="28"/>
      <c r="U128" s="28">
        <f>IF(U33=0,"",TRUNC(1/U33*10000000))</f>
        <v>5755012322</v>
      </c>
      <c r="V128" s="28">
        <f t="shared" si="26"/>
        <v>3</v>
      </c>
      <c r="W128" s="28"/>
      <c r="X128" s="28">
        <f>IF(X33=0,"",TRUNC(1/X33*10000000))</f>
        <v>5847319978</v>
      </c>
      <c r="Y128" s="28">
        <f t="shared" si="27"/>
        <v>4</v>
      </c>
      <c r="Z128" s="28"/>
      <c r="AA128" s="28">
        <f>IF(AA33=0,"",TRUNC(1/AA33*10000000))</f>
        <v>5166846071</v>
      </c>
      <c r="AB128" s="28">
        <f t="shared" si="28"/>
        <v>2</v>
      </c>
      <c r="AC128" s="28"/>
      <c r="AD128" s="28" t="str">
        <f>IF(AD33=0,"",TRUNC(1/AD33*10000000))</f>
        <v/>
      </c>
      <c r="AE128" s="28" t="e">
        <f t="shared" si="29"/>
        <v>#VALUE!</v>
      </c>
      <c r="AF128" s="28"/>
      <c r="AG128" s="28"/>
      <c r="AH128" s="28"/>
      <c r="AI128" s="28"/>
      <c r="AJ128" s="28"/>
      <c r="AK128" s="28"/>
    </row>
    <row r="129" spans="1:37" s="29" customFormat="1" x14ac:dyDescent="0.3">
      <c r="A129" s="28"/>
      <c r="B129" s="28"/>
      <c r="C129" s="28">
        <f>IF(C38=0,"",TRUNC(1/C38*10000000))</f>
        <v>3908617959</v>
      </c>
      <c r="D129" s="28">
        <f t="shared" si="20"/>
        <v>5</v>
      </c>
      <c r="E129" s="30"/>
      <c r="F129" s="28">
        <f>IF(F38=0,"",TRUNC(1/F38*10000000))</f>
        <v>6938087207</v>
      </c>
      <c r="G129" s="28">
        <f t="shared" si="21"/>
        <v>3</v>
      </c>
      <c r="H129" s="28"/>
      <c r="I129" s="28">
        <f>IF(I38=0,"",TRUNC(1/I38*10000000))</f>
        <v>5712396694</v>
      </c>
      <c r="J129" s="28">
        <f t="shared" si="22"/>
        <v>3</v>
      </c>
      <c r="K129" s="28"/>
      <c r="L129" s="28">
        <f>IF(L38=0,"",TRUNC(1/L38*10000000))</f>
        <v>4654670832</v>
      </c>
      <c r="M129" s="28">
        <f t="shared" si="23"/>
        <v>5</v>
      </c>
      <c r="N129" s="28"/>
      <c r="O129" s="28">
        <f>IF(O38=0,"",TRUNC(1/O38*10000000))</f>
        <v>42582552981</v>
      </c>
      <c r="P129" s="28">
        <f t="shared" si="24"/>
        <v>2</v>
      </c>
      <c r="Q129" s="28"/>
      <c r="R129" s="28">
        <f>IF(R38=0,"",TRUNC(1/R38*10000000))</f>
        <v>6504554693</v>
      </c>
      <c r="S129" s="28">
        <f t="shared" si="25"/>
        <v>8</v>
      </c>
      <c r="T129" s="28"/>
      <c r="U129" s="28">
        <f>IF(U38=0,"",TRUNC(1/U38*10000000))</f>
        <v>5697329376</v>
      </c>
      <c r="V129" s="28">
        <f t="shared" si="26"/>
        <v>4</v>
      </c>
      <c r="W129" s="28"/>
      <c r="X129" s="28">
        <f>IF(X38=0,"",TRUNC(1/X38*10000000))</f>
        <v>5801383200</v>
      </c>
      <c r="Y129" s="28">
        <f t="shared" si="27"/>
        <v>5</v>
      </c>
      <c r="Z129" s="28"/>
      <c r="AA129" s="28">
        <f>IF(AA38=0,"",TRUNC(1/AA38*10000000))</f>
        <v>4861853581</v>
      </c>
      <c r="AB129" s="28">
        <f t="shared" si="28"/>
        <v>3</v>
      </c>
      <c r="AC129" s="28"/>
      <c r="AD129" s="28" t="str">
        <f>IF(AD38=0,"",TRUNC(1/AD38*10000000))</f>
        <v/>
      </c>
      <c r="AE129" s="28" t="e">
        <f t="shared" si="29"/>
        <v>#VALUE!</v>
      </c>
      <c r="AF129" s="28"/>
      <c r="AG129" s="28"/>
      <c r="AH129" s="28"/>
      <c r="AI129" s="28"/>
      <c r="AJ129" s="28"/>
      <c r="AK129" s="28"/>
    </row>
    <row r="130" spans="1:37" s="29" customFormat="1" x14ac:dyDescent="0.3">
      <c r="A130" s="28"/>
      <c r="B130" s="28"/>
      <c r="C130" s="28">
        <f>IF(C43=0,"",TRUNC(1/C43*10000000))</f>
        <v>3854389721</v>
      </c>
      <c r="D130" s="28">
        <f t="shared" si="20"/>
        <v>6</v>
      </c>
      <c r="E130" s="28"/>
      <c r="F130" s="28">
        <f>IF(F43=0,"",TRUNC(1/F43*10000000))</f>
        <v>6929184377</v>
      </c>
      <c r="G130" s="28">
        <f t="shared" si="21"/>
        <v>4</v>
      </c>
      <c r="H130" s="28"/>
      <c r="I130" s="28">
        <f>IF(I43=0,"",TRUNC(1/I43*10000000))</f>
        <v>5378486055</v>
      </c>
      <c r="J130" s="28">
        <f t="shared" si="22"/>
        <v>4</v>
      </c>
      <c r="K130" s="28"/>
      <c r="L130" s="28">
        <f>IF(L43=0,"",TRUNC(1/L43*10000000))</f>
        <v>4963520422</v>
      </c>
      <c r="M130" s="28">
        <f t="shared" si="23"/>
        <v>4</v>
      </c>
      <c r="N130" s="28"/>
      <c r="O130" s="28">
        <f>IF(O43=0,"",TRUNC(1/O43*10000000))</f>
        <v>46931015752</v>
      </c>
      <c r="P130" s="28">
        <f t="shared" si="24"/>
        <v>1</v>
      </c>
      <c r="Q130" s="28"/>
      <c r="R130" s="28">
        <f>IF(R43=0,"",TRUNC(1/R43*10000000))</f>
        <v>6952603202</v>
      </c>
      <c r="S130" s="28">
        <f t="shared" si="25"/>
        <v>6</v>
      </c>
      <c r="T130" s="28"/>
      <c r="U130" s="28">
        <f>IF(U43=0,"",TRUNC(1/U43*10000000))</f>
        <v>5860408329</v>
      </c>
      <c r="V130" s="28">
        <f t="shared" si="26"/>
        <v>2</v>
      </c>
      <c r="W130" s="28"/>
      <c r="X130" s="28">
        <f>IF(X43=0,"",TRUNC(1/X43*10000000))</f>
        <v>6388642413</v>
      </c>
      <c r="Y130" s="28">
        <f t="shared" si="27"/>
        <v>2</v>
      </c>
      <c r="Z130" s="28"/>
      <c r="AA130" s="28">
        <f>IF(AA43=0,"",TRUNC(1/AA43*10000000))</f>
        <v>4666990763</v>
      </c>
      <c r="AB130" s="28">
        <f t="shared" si="28"/>
        <v>4</v>
      </c>
      <c r="AC130" s="28"/>
      <c r="AD130" s="28" t="str">
        <f>IF(AD43=0,"",TRUNC(1/AD43*10000000))</f>
        <v/>
      </c>
      <c r="AE130" s="28" t="e">
        <f t="shared" si="29"/>
        <v>#VALUE!</v>
      </c>
      <c r="AF130" s="28"/>
      <c r="AG130" s="28"/>
      <c r="AH130" s="28"/>
      <c r="AI130" s="28"/>
      <c r="AJ130" s="28"/>
      <c r="AK130" s="28"/>
    </row>
    <row r="131" spans="1:37" s="29" customFormat="1" x14ac:dyDescent="0.3">
      <c r="A131" s="28"/>
      <c r="B131" s="28"/>
      <c r="C131" s="28" t="str">
        <f>IF(C48=0,"",TRUNC(1/C48*10000000))</f>
        <v/>
      </c>
      <c r="D131" s="28" t="e">
        <f t="shared" si="20"/>
        <v>#VALUE!</v>
      </c>
      <c r="E131" s="28"/>
      <c r="F131" s="28" t="str">
        <f>IF(F48=0,"",TRUNC(1/F48*10000000))</f>
        <v/>
      </c>
      <c r="G131" s="28" t="e">
        <f t="shared" si="21"/>
        <v>#VALUE!</v>
      </c>
      <c r="H131" s="28"/>
      <c r="I131" s="28" t="str">
        <f>IF(I48=0,"",TRUNC(1/I48*10000000))</f>
        <v/>
      </c>
      <c r="J131" s="28" t="e">
        <f t="shared" si="22"/>
        <v>#VALUE!</v>
      </c>
      <c r="K131" s="28"/>
      <c r="L131" s="28" t="str">
        <f>IF(L48=0,"",TRUNC(1/L48*10000000))</f>
        <v/>
      </c>
      <c r="M131" s="28" t="e">
        <f t="shared" si="23"/>
        <v>#VALUE!</v>
      </c>
      <c r="N131" s="28"/>
      <c r="O131" s="28" t="str">
        <f>IF(O48=0,"",TRUNC(1/O48*10000000))</f>
        <v/>
      </c>
      <c r="P131" s="28" t="e">
        <f t="shared" si="24"/>
        <v>#VALUE!</v>
      </c>
      <c r="Q131" s="28"/>
      <c r="R131" s="28" t="str">
        <f>IF(R48=0,"",TRUNC(1/R48*10000000))</f>
        <v/>
      </c>
      <c r="S131" s="28" t="e">
        <f t="shared" si="25"/>
        <v>#VALUE!</v>
      </c>
      <c r="T131" s="28"/>
      <c r="U131" s="28" t="str">
        <f>IF(U48=0,"",TRUNC(1/U48*10000000))</f>
        <v/>
      </c>
      <c r="V131" s="28" t="e">
        <f t="shared" si="26"/>
        <v>#VALUE!</v>
      </c>
      <c r="W131" s="28"/>
      <c r="X131" s="28" t="str">
        <f>IF(X48=0,"",TRUNC(1/X48*10000000))</f>
        <v/>
      </c>
      <c r="Y131" s="28" t="e">
        <f t="shared" si="27"/>
        <v>#VALUE!</v>
      </c>
      <c r="Z131" s="28"/>
      <c r="AA131" s="28" t="str">
        <f>IF(AA48=0,"",TRUNC(1/AA48*10000000))</f>
        <v/>
      </c>
      <c r="AB131" s="28" t="e">
        <f t="shared" si="28"/>
        <v>#VALUE!</v>
      </c>
      <c r="AC131" s="28"/>
      <c r="AD131" s="28" t="str">
        <f>IF(AD48=0,"",TRUNC(1/AD48*10000000))</f>
        <v/>
      </c>
      <c r="AE131" s="28" t="e">
        <f t="shared" si="29"/>
        <v>#VALUE!</v>
      </c>
      <c r="AF131" s="28"/>
      <c r="AG131" s="28"/>
      <c r="AH131" s="28"/>
      <c r="AI131" s="28"/>
      <c r="AJ131" s="28"/>
      <c r="AK131" s="28"/>
    </row>
    <row r="132" spans="1:37" s="29" customFormat="1" x14ac:dyDescent="0.3">
      <c r="A132" s="28"/>
      <c r="B132" s="28"/>
      <c r="C132" s="28" t="str">
        <f>IF(C53=0,"",TRUNC(1/C53*10000000))</f>
        <v/>
      </c>
      <c r="D132" s="28" t="e">
        <f t="shared" si="20"/>
        <v>#VALUE!</v>
      </c>
      <c r="E132" s="28"/>
      <c r="F132" s="28" t="str">
        <f>IF(F53=0,"",TRUNC(1/F53*10000000))</f>
        <v/>
      </c>
      <c r="G132" s="28" t="e">
        <f t="shared" si="21"/>
        <v>#VALUE!</v>
      </c>
      <c r="H132" s="28"/>
      <c r="I132" s="28" t="str">
        <f>IF(I53=0,"",TRUNC(1/I53*10000000))</f>
        <v/>
      </c>
      <c r="J132" s="28" t="e">
        <f t="shared" si="22"/>
        <v>#VALUE!</v>
      </c>
      <c r="K132" s="28"/>
      <c r="L132" s="28" t="str">
        <f>IF(L53=0,"",TRUNC(1/L53*10000000))</f>
        <v/>
      </c>
      <c r="M132" s="28" t="e">
        <f t="shared" si="23"/>
        <v>#VALUE!</v>
      </c>
      <c r="N132" s="28"/>
      <c r="O132" s="28" t="str">
        <f>IF(O53=0,"",TRUNC(1/O53*10000000))</f>
        <v/>
      </c>
      <c r="P132" s="28" t="e">
        <f t="shared" si="24"/>
        <v>#VALUE!</v>
      </c>
      <c r="Q132" s="28"/>
      <c r="R132" s="28" t="str">
        <f>IF(R53=0,"",TRUNC(1/R53*10000000))</f>
        <v/>
      </c>
      <c r="S132" s="28" t="e">
        <f t="shared" si="25"/>
        <v>#VALUE!</v>
      </c>
      <c r="T132" s="28"/>
      <c r="U132" s="28" t="str">
        <f>IF(U53=0,"",TRUNC(1/U53*10000000))</f>
        <v/>
      </c>
      <c r="V132" s="28" t="e">
        <f t="shared" si="26"/>
        <v>#VALUE!</v>
      </c>
      <c r="W132" s="28"/>
      <c r="X132" s="28" t="str">
        <f>IF(X53=0,"",TRUNC(1/X53*10000000))</f>
        <v/>
      </c>
      <c r="Y132" s="28" t="e">
        <f t="shared" si="27"/>
        <v>#VALUE!</v>
      </c>
      <c r="Z132" s="28"/>
      <c r="AA132" s="28" t="str">
        <f>IF(AA53=0,"",TRUNC(1/AA53*10000000))</f>
        <v/>
      </c>
      <c r="AB132" s="28" t="e">
        <f t="shared" si="28"/>
        <v>#VALUE!</v>
      </c>
      <c r="AC132" s="28"/>
      <c r="AD132" s="28" t="str">
        <f>IF(AD53=0,"",TRUNC(1/AD53*10000000))</f>
        <v/>
      </c>
      <c r="AE132" s="28" t="e">
        <f t="shared" si="29"/>
        <v>#VALUE!</v>
      </c>
      <c r="AF132" s="28"/>
      <c r="AG132" s="28"/>
      <c r="AH132" s="28"/>
      <c r="AI132" s="28"/>
      <c r="AJ132" s="28"/>
      <c r="AK132" s="28"/>
    </row>
    <row r="133" spans="1:37" s="29" customFormat="1" x14ac:dyDescent="0.3">
      <c r="A133" s="28"/>
      <c r="B133" s="28"/>
      <c r="C133" s="28" t="str">
        <f>IF(C58=0,"",TRUNC(1/C58*10000000))</f>
        <v/>
      </c>
      <c r="D133" s="28" t="e">
        <f t="shared" si="20"/>
        <v>#VALUE!</v>
      </c>
      <c r="E133" s="28"/>
      <c r="F133" s="28" t="str">
        <f>IF(F58=0,"",TRUNC(1/F58*10000000))</f>
        <v/>
      </c>
      <c r="G133" s="28" t="e">
        <f t="shared" si="21"/>
        <v>#VALUE!</v>
      </c>
      <c r="H133" s="28"/>
      <c r="I133" s="28" t="str">
        <f>IF(I58=0,"",TRUNC(1/I58*10000000))</f>
        <v/>
      </c>
      <c r="J133" s="28" t="e">
        <f t="shared" si="22"/>
        <v>#VALUE!</v>
      </c>
      <c r="K133" s="28"/>
      <c r="L133" s="28" t="str">
        <f>IF(L58=0,"",TRUNC(1/L58*10000000))</f>
        <v/>
      </c>
      <c r="M133" s="28" t="e">
        <f t="shared" si="23"/>
        <v>#VALUE!</v>
      </c>
      <c r="N133" s="28"/>
      <c r="O133" s="28" t="str">
        <f>IF(O58=0,"",TRUNC(1/O58*10000000))</f>
        <v/>
      </c>
      <c r="P133" s="28" t="e">
        <f t="shared" si="24"/>
        <v>#VALUE!</v>
      </c>
      <c r="Q133" s="28"/>
      <c r="R133" s="28" t="str">
        <f>IF(R58=0,"",TRUNC(1/R58*10000000))</f>
        <v/>
      </c>
      <c r="S133" s="28" t="e">
        <f t="shared" si="25"/>
        <v>#VALUE!</v>
      </c>
      <c r="T133" s="28"/>
      <c r="U133" s="28" t="str">
        <f>IF(U58=0,"",TRUNC(1/U58*10000000))</f>
        <v/>
      </c>
      <c r="V133" s="28" t="e">
        <f t="shared" si="26"/>
        <v>#VALUE!</v>
      </c>
      <c r="W133" s="28"/>
      <c r="X133" s="28" t="str">
        <f>IF(X58=0,"",TRUNC(1/X58*10000000))</f>
        <v/>
      </c>
      <c r="Y133" s="28" t="e">
        <f t="shared" si="27"/>
        <v>#VALUE!</v>
      </c>
      <c r="Z133" s="28"/>
      <c r="AA133" s="28" t="str">
        <f>IF(AA58=0,"",TRUNC(1/AA58*10000000))</f>
        <v/>
      </c>
      <c r="AB133" s="28" t="e">
        <f t="shared" si="28"/>
        <v>#VALUE!</v>
      </c>
      <c r="AC133" s="28"/>
      <c r="AD133" s="28" t="str">
        <f>IF(AD58=0,"",TRUNC(1/AD58*10000000))</f>
        <v/>
      </c>
      <c r="AE133" s="28" t="e">
        <f t="shared" si="29"/>
        <v>#VALUE!</v>
      </c>
      <c r="AF133" s="28"/>
      <c r="AG133" s="28"/>
      <c r="AH133" s="28"/>
      <c r="AI133" s="28"/>
      <c r="AJ133" s="28"/>
      <c r="AK133" s="28"/>
    </row>
    <row r="134" spans="1:37" s="29" customFormat="1" x14ac:dyDescent="0.3">
      <c r="A134" s="28"/>
      <c r="B134" s="28"/>
      <c r="C134" s="28" t="str">
        <f>IF(C63=0,"",TRUNC(1/C63*10000000))</f>
        <v/>
      </c>
      <c r="D134" s="28" t="e">
        <f t="shared" si="20"/>
        <v>#VALUE!</v>
      </c>
      <c r="E134" s="28"/>
      <c r="F134" s="28" t="str">
        <f>IF(F63=0,"",TRUNC(1/F63*10000000))</f>
        <v/>
      </c>
      <c r="G134" s="28" t="e">
        <f t="shared" si="21"/>
        <v>#VALUE!</v>
      </c>
      <c r="H134" s="28"/>
      <c r="I134" s="28" t="str">
        <f>IF(I63=0,"",TRUNC(1/I63*10000000))</f>
        <v/>
      </c>
      <c r="J134" s="28" t="e">
        <f t="shared" si="22"/>
        <v>#VALUE!</v>
      </c>
      <c r="K134" s="28"/>
      <c r="L134" s="28" t="str">
        <f>IF(L63=0,"",TRUNC(1/L63*10000000))</f>
        <v/>
      </c>
      <c r="M134" s="28" t="e">
        <f t="shared" si="23"/>
        <v>#VALUE!</v>
      </c>
      <c r="N134" s="28"/>
      <c r="O134" s="28" t="str">
        <f>IF(O63=0,"",TRUNC(1/O63*10000000))</f>
        <v/>
      </c>
      <c r="P134" s="28" t="e">
        <f t="shared" si="24"/>
        <v>#VALUE!</v>
      </c>
      <c r="Q134" s="28"/>
      <c r="R134" s="28" t="str">
        <f>IF(R63=0,"",TRUNC(1/R63*10000000))</f>
        <v/>
      </c>
      <c r="S134" s="28" t="e">
        <f t="shared" si="25"/>
        <v>#VALUE!</v>
      </c>
      <c r="T134" s="28"/>
      <c r="U134" s="28" t="str">
        <f>IF(U63=0,"",TRUNC(1/U63*10000000))</f>
        <v/>
      </c>
      <c r="V134" s="28" t="e">
        <f t="shared" si="26"/>
        <v>#VALUE!</v>
      </c>
      <c r="W134" s="28"/>
      <c r="X134" s="28" t="str">
        <f>IF(X63=0,"",TRUNC(1/X63*10000000))</f>
        <v/>
      </c>
      <c r="Y134" s="28" t="e">
        <f t="shared" si="27"/>
        <v>#VALUE!</v>
      </c>
      <c r="Z134" s="28"/>
      <c r="AA134" s="28" t="str">
        <f>IF(AA63=0,"",TRUNC(1/AA63*10000000))</f>
        <v/>
      </c>
      <c r="AB134" s="28" t="e">
        <f t="shared" si="28"/>
        <v>#VALUE!</v>
      </c>
      <c r="AC134" s="28"/>
      <c r="AD134" s="28" t="str">
        <f>IF(AD63=0,"",TRUNC(1/AD63*10000000))</f>
        <v/>
      </c>
      <c r="AE134" s="28" t="e">
        <f t="shared" si="29"/>
        <v>#VALUE!</v>
      </c>
      <c r="AF134" s="28"/>
      <c r="AG134" s="28"/>
      <c r="AH134" s="28"/>
      <c r="AI134" s="28"/>
      <c r="AJ134" s="28"/>
      <c r="AK134" s="28"/>
    </row>
    <row r="135" spans="1:37" s="29" customFormat="1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</row>
    <row r="136" spans="1:37" s="29" customFormat="1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</row>
    <row r="137" spans="1:37" s="29" customFormat="1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</row>
    <row r="138" spans="1:37" s="29" customFormat="1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</row>
    <row r="139" spans="1:37" s="29" customFormat="1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</row>
    <row r="140" spans="1:37" s="29" customFormat="1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</row>
    <row r="141" spans="1:37" s="29" customFormat="1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</row>
    <row r="142" spans="1:37" s="29" customFormat="1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</row>
    <row r="143" spans="1:37" s="29" customFormat="1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</row>
    <row r="144" spans="1:37" s="29" customFormat="1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</row>
    <row r="145" spans="1:37" s="29" customFormat="1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</row>
    <row r="146" spans="1:37" s="29" customFormat="1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</row>
    <row r="147" spans="1:37" s="29" customFormat="1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</row>
    <row r="148" spans="1:37" s="29" customFormat="1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</row>
    <row r="149" spans="1:37" s="29" customFormat="1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</row>
    <row r="150" spans="1:37" s="29" customFormat="1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</row>
    <row r="151" spans="1:37" s="29" customFormat="1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</row>
    <row r="152" spans="1:37" s="29" customFormat="1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</row>
    <row r="153" spans="1:37" s="29" customFormat="1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</row>
    <row r="154" spans="1:37" s="29" customFormat="1" x14ac:dyDescent="0.3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</row>
    <row r="155" spans="1:37" s="29" customFormat="1" x14ac:dyDescent="0.3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</row>
    <row r="156" spans="1:37" s="29" customFormat="1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</row>
    <row r="157" spans="1:37" s="29" customFormat="1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</row>
    <row r="158" spans="1:37" s="29" customFormat="1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</row>
    <row r="159" spans="1:37" s="29" customFormat="1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</row>
    <row r="160" spans="1:37" s="29" customFormat="1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</row>
    <row r="161" spans="1:37" s="29" customFormat="1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</row>
    <row r="162" spans="1:37" s="29" customFormat="1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</row>
    <row r="163" spans="1:37" s="29" customFormat="1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</row>
    <row r="164" spans="1:37" s="29" customFormat="1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</row>
    <row r="165" spans="1:37" s="29" customFormat="1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</row>
    <row r="166" spans="1:37" s="29" customFormat="1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</row>
    <row r="167" spans="1:37" s="29" customFormat="1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</row>
    <row r="168" spans="1:37" s="29" customFormat="1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</row>
    <row r="169" spans="1:37" s="29" customFormat="1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</row>
    <row r="170" spans="1:37" s="29" customFormat="1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</row>
    <row r="171" spans="1:37" s="29" customFormat="1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</row>
    <row r="172" spans="1:37" s="29" customFormat="1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</row>
    <row r="173" spans="1:37" s="29" customFormat="1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</row>
    <row r="174" spans="1:37" s="29" customFormat="1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</row>
    <row r="175" spans="1:37" s="29" customFormat="1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</row>
    <row r="176" spans="1:37" s="29" customFormat="1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</row>
    <row r="177" spans="1:37" s="29" customFormat="1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</row>
    <row r="178" spans="1:37" s="29" customFormat="1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</row>
    <row r="179" spans="1:37" s="29" customFormat="1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</row>
    <row r="180" spans="1:37" s="29" customFormat="1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</row>
    <row r="181" spans="1:37" s="29" customFormat="1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</row>
    <row r="182" spans="1:37" s="29" customFormat="1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</row>
    <row r="183" spans="1:37" s="29" customFormat="1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</row>
    <row r="184" spans="1:37" s="29" customFormat="1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</row>
    <row r="185" spans="1:37" s="29" customFormat="1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</row>
    <row r="186" spans="1:37" s="29" customFormat="1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</row>
    <row r="187" spans="1:37" s="29" customFormat="1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</row>
    <row r="188" spans="1:37" s="29" customFormat="1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</row>
    <row r="189" spans="1:37" s="29" customFormat="1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</row>
    <row r="190" spans="1:37" s="29" customFormat="1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</row>
    <row r="191" spans="1:37" s="29" customFormat="1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s="29" customFormat="1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s="29" customFormat="1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s="29" customFormat="1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s="29" customFormat="1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s="29" customFormat="1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s="29" customFormat="1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s="29" customFormat="1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s="29" customFormat="1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s="29" customFormat="1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s="29" customFormat="1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s="29" customFormat="1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s="29" customFormat="1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s="29" customFormat="1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s="29" customFormat="1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s="29" customFormat="1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s="29" customFormat="1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s="29" customFormat="1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s="29" customFormat="1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s="29" customFormat="1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s="29" customFormat="1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s="29" customFormat="1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s="29" customFormat="1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s="29" customFormat="1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s="29" customFormat="1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s="29" customFormat="1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s="29" customFormat="1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s="29" customFormat="1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s="29" customFormat="1" x14ac:dyDescent="0.3">
      <c r="AH219" s="28"/>
      <c r="AI219" s="28"/>
      <c r="AJ219" s="28"/>
      <c r="AK219" s="28"/>
    </row>
    <row r="220" spans="1:37" s="29" customFormat="1" x14ac:dyDescent="0.3">
      <c r="AH220" s="28"/>
      <c r="AI220" s="28"/>
      <c r="AJ220" s="28"/>
      <c r="AK220" s="28"/>
    </row>
    <row r="221" spans="1:37" s="29" customFormat="1" x14ac:dyDescent="0.3">
      <c r="AH221" s="28"/>
      <c r="AI221" s="28"/>
      <c r="AJ221" s="28"/>
      <c r="AK221" s="28"/>
    </row>
    <row r="222" spans="1:37" s="29" customFormat="1" x14ac:dyDescent="0.3">
      <c r="AH222" s="28"/>
      <c r="AI222" s="28"/>
      <c r="AJ222" s="28"/>
      <c r="AK222" s="28"/>
    </row>
    <row r="223" spans="1:37" s="29" customFormat="1" x14ac:dyDescent="0.3">
      <c r="AH223" s="28"/>
      <c r="AI223" s="28"/>
      <c r="AJ223" s="28"/>
      <c r="AK223" s="28"/>
    </row>
    <row r="224" spans="1:37" s="29" customFormat="1" x14ac:dyDescent="0.3">
      <c r="AH224" s="28"/>
      <c r="AI224" s="28"/>
      <c r="AJ224" s="28"/>
      <c r="AK224" s="28"/>
    </row>
    <row r="225" spans="34:37" s="29" customFormat="1" x14ac:dyDescent="0.3">
      <c r="AH225" s="28"/>
      <c r="AI225" s="28"/>
      <c r="AJ225" s="28"/>
      <c r="AK225" s="28"/>
    </row>
    <row r="226" spans="34:37" s="29" customFormat="1" x14ac:dyDescent="0.3">
      <c r="AH226" s="28"/>
      <c r="AI226" s="28"/>
      <c r="AJ226" s="28"/>
      <c r="AK226" s="28"/>
    </row>
    <row r="227" spans="34:37" s="29" customFormat="1" x14ac:dyDescent="0.3">
      <c r="AH227" s="28"/>
      <c r="AI227" s="28"/>
      <c r="AJ227" s="28"/>
      <c r="AK227" s="28"/>
    </row>
    <row r="228" spans="34:37" s="29" customFormat="1" x14ac:dyDescent="0.3">
      <c r="AH228" s="28"/>
      <c r="AI228" s="28"/>
      <c r="AJ228" s="28"/>
      <c r="AK228" s="28"/>
    </row>
    <row r="229" spans="34:37" s="29" customFormat="1" x14ac:dyDescent="0.3">
      <c r="AH229" s="28"/>
      <c r="AI229" s="28"/>
      <c r="AJ229" s="28"/>
      <c r="AK229" s="28"/>
    </row>
    <row r="230" spans="34:37" s="29" customFormat="1" x14ac:dyDescent="0.3">
      <c r="AH230" s="28"/>
      <c r="AI230" s="28"/>
      <c r="AJ230" s="28"/>
      <c r="AK230" s="28"/>
    </row>
    <row r="231" spans="34:37" s="29" customFormat="1" x14ac:dyDescent="0.3">
      <c r="AH231" s="28"/>
      <c r="AI231" s="28"/>
      <c r="AJ231" s="28"/>
      <c r="AK231" s="28"/>
    </row>
    <row r="232" spans="34:37" s="29" customFormat="1" x14ac:dyDescent="0.3">
      <c r="AH232" s="28"/>
      <c r="AI232" s="28"/>
      <c r="AJ232" s="28"/>
      <c r="AK232" s="28"/>
    </row>
    <row r="233" spans="34:37" s="29" customFormat="1" x14ac:dyDescent="0.3">
      <c r="AH233" s="28"/>
      <c r="AI233" s="28"/>
      <c r="AJ233" s="28"/>
      <c r="AK233" s="28"/>
    </row>
    <row r="234" spans="34:37" s="29" customFormat="1" x14ac:dyDescent="0.3">
      <c r="AH234" s="28"/>
      <c r="AI234" s="28"/>
      <c r="AJ234" s="28"/>
      <c r="AK234" s="28"/>
    </row>
    <row r="235" spans="34:37" s="29" customFormat="1" x14ac:dyDescent="0.3">
      <c r="AH235" s="28"/>
      <c r="AI235" s="28"/>
      <c r="AJ235" s="28"/>
      <c r="AK235" s="28"/>
    </row>
    <row r="236" spans="34:37" s="29" customFormat="1" x14ac:dyDescent="0.3">
      <c r="AH236" s="28"/>
      <c r="AI236" s="28"/>
      <c r="AJ236" s="28"/>
      <c r="AK236" s="28"/>
    </row>
    <row r="237" spans="34:37" s="29" customFormat="1" x14ac:dyDescent="0.3">
      <c r="AH237" s="28"/>
      <c r="AI237" s="28"/>
      <c r="AJ237" s="28"/>
      <c r="AK237" s="28"/>
    </row>
    <row r="238" spans="34:37" s="29" customFormat="1" x14ac:dyDescent="0.3">
      <c r="AH238" s="28"/>
      <c r="AI238" s="28"/>
      <c r="AJ238" s="28"/>
      <c r="AK238" s="28"/>
    </row>
    <row r="239" spans="34:37" s="29" customFormat="1" x14ac:dyDescent="0.3">
      <c r="AH239" s="28"/>
      <c r="AI239" s="28"/>
      <c r="AJ239" s="28"/>
      <c r="AK239" s="28"/>
    </row>
    <row r="240" spans="34:37" s="29" customFormat="1" x14ac:dyDescent="0.3">
      <c r="AH240" s="28"/>
      <c r="AI240" s="28"/>
      <c r="AJ240" s="28"/>
      <c r="AK240" s="28"/>
    </row>
    <row r="241" spans="34:37" s="29" customFormat="1" x14ac:dyDescent="0.3">
      <c r="AH241" s="28"/>
      <c r="AI241" s="28"/>
      <c r="AJ241" s="28"/>
      <c r="AK241" s="28"/>
    </row>
    <row r="242" spans="34:37" s="29" customFormat="1" x14ac:dyDescent="0.3">
      <c r="AH242" s="28"/>
      <c r="AI242" s="28"/>
      <c r="AJ242" s="28"/>
      <c r="AK242" s="28"/>
    </row>
    <row r="243" spans="34:37" s="29" customFormat="1" x14ac:dyDescent="0.3">
      <c r="AH243" s="28"/>
      <c r="AI243" s="28"/>
      <c r="AJ243" s="28"/>
      <c r="AK243" s="28"/>
    </row>
    <row r="244" spans="34:37" s="29" customFormat="1" x14ac:dyDescent="0.3">
      <c r="AH244" s="28"/>
      <c r="AI244" s="28"/>
      <c r="AJ244" s="28"/>
      <c r="AK244" s="28"/>
    </row>
    <row r="245" spans="34:37" s="29" customFormat="1" x14ac:dyDescent="0.3">
      <c r="AH245" s="28"/>
      <c r="AI245" s="28"/>
      <c r="AJ245" s="28"/>
      <c r="AK245" s="28"/>
    </row>
    <row r="246" spans="34:37" s="29" customFormat="1" x14ac:dyDescent="0.3">
      <c r="AH246" s="28"/>
      <c r="AI246" s="28"/>
      <c r="AJ246" s="28"/>
      <c r="AK246" s="28"/>
    </row>
    <row r="247" spans="34:37" s="29" customFormat="1" x14ac:dyDescent="0.3">
      <c r="AH247" s="28"/>
      <c r="AI247" s="28"/>
      <c r="AJ247" s="28"/>
      <c r="AK247" s="28"/>
    </row>
    <row r="248" spans="34:37" s="29" customFormat="1" x14ac:dyDescent="0.3">
      <c r="AH248" s="28"/>
      <c r="AI248" s="28"/>
      <c r="AJ248" s="28"/>
      <c r="AK248" s="28"/>
    </row>
    <row r="249" spans="34:37" s="29" customFormat="1" x14ac:dyDescent="0.3">
      <c r="AH249" s="28"/>
      <c r="AI249" s="28"/>
      <c r="AJ249" s="28"/>
      <c r="AK249" s="28"/>
    </row>
    <row r="250" spans="34:37" s="29" customFormat="1" x14ac:dyDescent="0.3">
      <c r="AH250" s="28"/>
      <c r="AI250" s="28"/>
      <c r="AJ250" s="28"/>
      <c r="AK250" s="28"/>
    </row>
    <row r="251" spans="34:37" s="29" customFormat="1" x14ac:dyDescent="0.3">
      <c r="AH251" s="28"/>
      <c r="AI251" s="28"/>
      <c r="AJ251" s="28"/>
      <c r="AK251" s="28"/>
    </row>
    <row r="252" spans="34:37" s="29" customFormat="1" x14ac:dyDescent="0.3">
      <c r="AH252" s="28"/>
      <c r="AI252" s="28"/>
      <c r="AJ252" s="28"/>
      <c r="AK252" s="28"/>
    </row>
    <row r="253" spans="34:37" s="29" customFormat="1" x14ac:dyDescent="0.3">
      <c r="AH253" s="28"/>
      <c r="AI253" s="28"/>
      <c r="AJ253" s="28"/>
      <c r="AK253" s="28"/>
    </row>
    <row r="254" spans="34:37" s="29" customFormat="1" x14ac:dyDescent="0.3">
      <c r="AH254" s="28"/>
      <c r="AI254" s="28"/>
      <c r="AJ254" s="28"/>
      <c r="AK254" s="28"/>
    </row>
    <row r="255" spans="34:37" s="29" customFormat="1" x14ac:dyDescent="0.3">
      <c r="AH255" s="28"/>
      <c r="AI255" s="28"/>
      <c r="AJ255" s="28"/>
      <c r="AK255" s="28"/>
    </row>
    <row r="256" spans="34:37" s="27" customFormat="1" x14ac:dyDescent="0.3">
      <c r="AH256" s="26"/>
      <c r="AI256" s="26"/>
      <c r="AJ256" s="26"/>
      <c r="AK256" s="26"/>
    </row>
    <row r="257" spans="34:37" s="27" customFormat="1" x14ac:dyDescent="0.3">
      <c r="AH257" s="26"/>
      <c r="AI257" s="26"/>
      <c r="AJ257" s="26"/>
      <c r="AK257" s="26"/>
    </row>
    <row r="258" spans="34:37" s="27" customFormat="1" x14ac:dyDescent="0.3">
      <c r="AH258" s="26"/>
      <c r="AI258" s="26"/>
      <c r="AJ258" s="26"/>
      <c r="AK258" s="26"/>
    </row>
    <row r="259" spans="34:37" s="27" customFormat="1" x14ac:dyDescent="0.3">
      <c r="AH259" s="26"/>
      <c r="AI259" s="26"/>
      <c r="AJ259" s="26"/>
      <c r="AK259" s="26"/>
    </row>
    <row r="260" spans="34:37" s="27" customFormat="1" x14ac:dyDescent="0.3">
      <c r="AH260" s="26"/>
      <c r="AI260" s="26"/>
      <c r="AJ260" s="26"/>
      <c r="AK260" s="26"/>
    </row>
    <row r="261" spans="34:37" s="27" customFormat="1" x14ac:dyDescent="0.3">
      <c r="AI261" s="26"/>
      <c r="AJ261" s="26"/>
      <c r="AK261" s="26"/>
    </row>
    <row r="262" spans="34:37" s="27" customFormat="1" x14ac:dyDescent="0.3">
      <c r="AI262" s="26"/>
      <c r="AJ262" s="26"/>
      <c r="AK262" s="26"/>
    </row>
    <row r="263" spans="34:37" s="27" customFormat="1" x14ac:dyDescent="0.3">
      <c r="AI263" s="26"/>
      <c r="AJ263" s="26"/>
      <c r="AK263" s="26"/>
    </row>
    <row r="264" spans="34:37" s="27" customFormat="1" x14ac:dyDescent="0.3">
      <c r="AI264" s="26"/>
      <c r="AJ264" s="26"/>
      <c r="AK264" s="26"/>
    </row>
    <row r="265" spans="34:37" s="27" customFormat="1" x14ac:dyDescent="0.3">
      <c r="AI265" s="26"/>
      <c r="AJ265" s="26"/>
      <c r="AK265" s="26"/>
    </row>
    <row r="266" spans="34:37" s="27" customFormat="1" x14ac:dyDescent="0.3">
      <c r="AI266" s="26"/>
      <c r="AJ266" s="26"/>
      <c r="AK266" s="26"/>
    </row>
    <row r="267" spans="34:37" s="27" customFormat="1" x14ac:dyDescent="0.3">
      <c r="AI267" s="26"/>
      <c r="AJ267" s="26"/>
      <c r="AK267" s="26"/>
    </row>
    <row r="268" spans="34:37" s="27" customFormat="1" x14ac:dyDescent="0.3">
      <c r="AI268" s="26"/>
      <c r="AJ268" s="26"/>
      <c r="AK268" s="26"/>
    </row>
    <row r="269" spans="34:37" s="27" customFormat="1" x14ac:dyDescent="0.3">
      <c r="AI269" s="26"/>
      <c r="AJ269" s="26"/>
      <c r="AK269" s="26"/>
    </row>
    <row r="270" spans="34:37" s="27" customFormat="1" x14ac:dyDescent="0.3">
      <c r="AI270" s="26"/>
      <c r="AJ270" s="26"/>
      <c r="AK270" s="26"/>
    </row>
    <row r="271" spans="34:37" s="27" customFormat="1" x14ac:dyDescent="0.3">
      <c r="AI271" s="26"/>
      <c r="AJ271" s="26"/>
      <c r="AK271" s="26"/>
    </row>
    <row r="272" spans="34:37" s="27" customFormat="1" x14ac:dyDescent="0.3">
      <c r="AI272" s="26"/>
      <c r="AJ272" s="26"/>
      <c r="AK272" s="26"/>
    </row>
    <row r="273" spans="35:37" s="27" customFormat="1" x14ac:dyDescent="0.3">
      <c r="AI273" s="26"/>
      <c r="AJ273" s="26"/>
      <c r="AK273" s="26"/>
    </row>
    <row r="274" spans="35:37" s="27" customFormat="1" x14ac:dyDescent="0.3">
      <c r="AI274" s="26"/>
      <c r="AJ274" s="26"/>
      <c r="AK274" s="26"/>
    </row>
    <row r="275" spans="35:37" s="27" customFormat="1" x14ac:dyDescent="0.3">
      <c r="AI275" s="26"/>
      <c r="AJ275" s="26"/>
      <c r="AK275" s="26"/>
    </row>
    <row r="276" spans="35:37" s="27" customFormat="1" x14ac:dyDescent="0.3">
      <c r="AI276" s="26"/>
      <c r="AJ276" s="26"/>
      <c r="AK276" s="26"/>
    </row>
  </sheetData>
  <sheetProtection algorithmName="SHA-512" hashValue="7K3Uo+CmOu//2z8J3I7ZMIt84eitsDq+aye2IhXZRVYDM6aizCJx+Ce19Z9XUpFPh4YMQvgoZXToiAkx0PAzMw==" saltValue="8jkcRfoK9D8mSli/PzQRVg==" spinCount="100000" sheet="1" objects="1" scenarios="1"/>
  <mergeCells count="637">
    <mergeCell ref="A1:AH1"/>
    <mergeCell ref="A2:AG2"/>
    <mergeCell ref="A3:AG3"/>
    <mergeCell ref="C5:D5"/>
    <mergeCell ref="F5:G5"/>
    <mergeCell ref="I5:J5"/>
    <mergeCell ref="L5:M5"/>
    <mergeCell ref="O5:P5"/>
    <mergeCell ref="R5:S5"/>
    <mergeCell ref="U5:V5"/>
    <mergeCell ref="X5:Y5"/>
    <mergeCell ref="AA5:AB5"/>
    <mergeCell ref="AD5:AE5"/>
    <mergeCell ref="A6:A10"/>
    <mergeCell ref="C6:D6"/>
    <mergeCell ref="E6:E10"/>
    <mergeCell ref="F6:G6"/>
    <mergeCell ref="H6:H10"/>
    <mergeCell ref="I6:J6"/>
    <mergeCell ref="K6:K10"/>
    <mergeCell ref="L6:M6"/>
    <mergeCell ref="N6:N10"/>
    <mergeCell ref="C9:D9"/>
    <mergeCell ref="F9:G9"/>
    <mergeCell ref="I9:J9"/>
    <mergeCell ref="L9:M9"/>
    <mergeCell ref="O6:P6"/>
    <mergeCell ref="Q6:Q10"/>
    <mergeCell ref="R6:S6"/>
    <mergeCell ref="T6:T10"/>
    <mergeCell ref="U6:V6"/>
    <mergeCell ref="W6:W10"/>
    <mergeCell ref="X6:Y6"/>
    <mergeCell ref="Z6:Z10"/>
    <mergeCell ref="AA6:AB6"/>
    <mergeCell ref="O9:P9"/>
    <mergeCell ref="R9:S9"/>
    <mergeCell ref="U9:V9"/>
    <mergeCell ref="X9:Y9"/>
    <mergeCell ref="AA9:AB9"/>
    <mergeCell ref="AC6:AC10"/>
    <mergeCell ref="AD6:AE6"/>
    <mergeCell ref="AF6:AF10"/>
    <mergeCell ref="AG6:AG10"/>
    <mergeCell ref="C7:D7"/>
    <mergeCell ref="F7:G7"/>
    <mergeCell ref="I7:J7"/>
    <mergeCell ref="L7:M7"/>
    <mergeCell ref="O7:P7"/>
    <mergeCell ref="R7:S7"/>
    <mergeCell ref="U7:V7"/>
    <mergeCell ref="X7:Y7"/>
    <mergeCell ref="AA7:AB7"/>
    <mergeCell ref="AD7:AE7"/>
    <mergeCell ref="C8:D8"/>
    <mergeCell ref="F8:G8"/>
    <mergeCell ref="I8:J8"/>
    <mergeCell ref="L8:M8"/>
    <mergeCell ref="O8:P8"/>
    <mergeCell ref="R8:S8"/>
    <mergeCell ref="U8:V8"/>
    <mergeCell ref="X8:Y8"/>
    <mergeCell ref="AA8:AB8"/>
    <mergeCell ref="AD8:AE8"/>
    <mergeCell ref="AD9:AE9"/>
    <mergeCell ref="A11:A15"/>
    <mergeCell ref="C11:D11"/>
    <mergeCell ref="E11:E15"/>
    <mergeCell ref="F11:G11"/>
    <mergeCell ref="H11:H15"/>
    <mergeCell ref="I11:J11"/>
    <mergeCell ref="K11:K15"/>
    <mergeCell ref="L11:M11"/>
    <mergeCell ref="N11:N15"/>
    <mergeCell ref="O11:P11"/>
    <mergeCell ref="Q11:Q15"/>
    <mergeCell ref="R11:S11"/>
    <mergeCell ref="T11:T15"/>
    <mergeCell ref="U11:V11"/>
    <mergeCell ref="W11:W15"/>
    <mergeCell ref="X11:Y11"/>
    <mergeCell ref="Z11:Z15"/>
    <mergeCell ref="AA11:AB11"/>
    <mergeCell ref="AC11:AC15"/>
    <mergeCell ref="AD11:AE11"/>
    <mergeCell ref="I14:J14"/>
    <mergeCell ref="L14:M14"/>
    <mergeCell ref="O14:P14"/>
    <mergeCell ref="AF11:AF15"/>
    <mergeCell ref="AG11:AG15"/>
    <mergeCell ref="C12:D12"/>
    <mergeCell ref="F12:G12"/>
    <mergeCell ref="I12:J12"/>
    <mergeCell ref="L12:M12"/>
    <mergeCell ref="O12:P12"/>
    <mergeCell ref="R12:S12"/>
    <mergeCell ref="U12:V12"/>
    <mergeCell ref="X12:Y12"/>
    <mergeCell ref="AA12:AB12"/>
    <mergeCell ref="AD12:AE12"/>
    <mergeCell ref="C13:D13"/>
    <mergeCell ref="F13:G13"/>
    <mergeCell ref="I13:J13"/>
    <mergeCell ref="L13:M13"/>
    <mergeCell ref="O13:P13"/>
    <mergeCell ref="R13:S13"/>
    <mergeCell ref="U13:V13"/>
    <mergeCell ref="X13:Y13"/>
    <mergeCell ref="AA13:AB13"/>
    <mergeCell ref="AD13:AE13"/>
    <mergeCell ref="C14:D14"/>
    <mergeCell ref="F14:G14"/>
    <mergeCell ref="R14:S14"/>
    <mergeCell ref="U14:V14"/>
    <mergeCell ref="X14:Y14"/>
    <mergeCell ref="AA14:AB14"/>
    <mergeCell ref="AD14:AE14"/>
    <mergeCell ref="A16:A20"/>
    <mergeCell ref="C16:D16"/>
    <mergeCell ref="E16:E20"/>
    <mergeCell ref="F16:G16"/>
    <mergeCell ref="H16:H20"/>
    <mergeCell ref="I16:J16"/>
    <mergeCell ref="K16:K20"/>
    <mergeCell ref="L16:M16"/>
    <mergeCell ref="N16:N20"/>
    <mergeCell ref="O16:P16"/>
    <mergeCell ref="Q16:Q20"/>
    <mergeCell ref="R16:S16"/>
    <mergeCell ref="T16:T20"/>
    <mergeCell ref="U16:V16"/>
    <mergeCell ref="W16:W20"/>
    <mergeCell ref="X16:Y16"/>
    <mergeCell ref="Z16:Z20"/>
    <mergeCell ref="AA16:AB16"/>
    <mergeCell ref="AC16:AC20"/>
    <mergeCell ref="AD16:AE16"/>
    <mergeCell ref="AF16:AF20"/>
    <mergeCell ref="AG16:AG20"/>
    <mergeCell ref="C17:D17"/>
    <mergeCell ref="F17:G17"/>
    <mergeCell ref="I17:J17"/>
    <mergeCell ref="L17:M17"/>
    <mergeCell ref="O17:P17"/>
    <mergeCell ref="R17:S17"/>
    <mergeCell ref="U17:V17"/>
    <mergeCell ref="X17:Y17"/>
    <mergeCell ref="AA17:AB17"/>
    <mergeCell ref="AD17:AE17"/>
    <mergeCell ref="C18:D18"/>
    <mergeCell ref="F18:G18"/>
    <mergeCell ref="I18:J18"/>
    <mergeCell ref="L18:M18"/>
    <mergeCell ref="O18:P18"/>
    <mergeCell ref="R18:S18"/>
    <mergeCell ref="U18:V18"/>
    <mergeCell ref="X18:Y18"/>
    <mergeCell ref="AA18:AB18"/>
    <mergeCell ref="AD18:AE18"/>
    <mergeCell ref="C19:D19"/>
    <mergeCell ref="F19:G19"/>
    <mergeCell ref="I19:J19"/>
    <mergeCell ref="L19:M19"/>
    <mergeCell ref="O19:P19"/>
    <mergeCell ref="R19:S19"/>
    <mergeCell ref="U19:V19"/>
    <mergeCell ref="X19:Y19"/>
    <mergeCell ref="AA19:AB19"/>
    <mergeCell ref="AD19:AE19"/>
    <mergeCell ref="A21:A25"/>
    <mergeCell ref="C21:D21"/>
    <mergeCell ref="E21:E25"/>
    <mergeCell ref="F21:G21"/>
    <mergeCell ref="H21:H25"/>
    <mergeCell ref="I21:J21"/>
    <mergeCell ref="K21:K25"/>
    <mergeCell ref="L21:M21"/>
    <mergeCell ref="N21:N25"/>
    <mergeCell ref="C24:D24"/>
    <mergeCell ref="F24:G24"/>
    <mergeCell ref="I24:J24"/>
    <mergeCell ref="L24:M24"/>
    <mergeCell ref="O21:P21"/>
    <mergeCell ref="Q21:Q25"/>
    <mergeCell ref="R21:S21"/>
    <mergeCell ref="T21:T25"/>
    <mergeCell ref="U21:V21"/>
    <mergeCell ref="W21:W25"/>
    <mergeCell ref="X21:Y21"/>
    <mergeCell ref="Z21:Z25"/>
    <mergeCell ref="AA21:AB21"/>
    <mergeCell ref="O24:P24"/>
    <mergeCell ref="R24:S24"/>
    <mergeCell ref="U24:V24"/>
    <mergeCell ref="X24:Y24"/>
    <mergeCell ref="AA24:AB24"/>
    <mergeCell ref="AC21:AC25"/>
    <mergeCell ref="AD21:AE21"/>
    <mergeCell ref="AF21:AF25"/>
    <mergeCell ref="AG21:AG25"/>
    <mergeCell ref="C22:D22"/>
    <mergeCell ref="F22:G22"/>
    <mergeCell ref="I22:J22"/>
    <mergeCell ref="L22:M22"/>
    <mergeCell ref="O22:P22"/>
    <mergeCell ref="R22:S22"/>
    <mergeCell ref="U22:V22"/>
    <mergeCell ref="X22:Y22"/>
    <mergeCell ref="AA22:AB22"/>
    <mergeCell ref="AD22:AE22"/>
    <mergeCell ref="C23:D23"/>
    <mergeCell ref="F23:G23"/>
    <mergeCell ref="I23:J23"/>
    <mergeCell ref="L23:M23"/>
    <mergeCell ref="O23:P23"/>
    <mergeCell ref="R23:S23"/>
    <mergeCell ref="U23:V23"/>
    <mergeCell ref="X23:Y23"/>
    <mergeCell ref="AA23:AB23"/>
    <mergeCell ref="AD23:AE23"/>
    <mergeCell ref="AD24:AE24"/>
    <mergeCell ref="A26:A30"/>
    <mergeCell ref="C26:D26"/>
    <mergeCell ref="E26:E30"/>
    <mergeCell ref="F26:G26"/>
    <mergeCell ref="H26:H30"/>
    <mergeCell ref="I26:J26"/>
    <mergeCell ref="K26:K30"/>
    <mergeCell ref="L26:M26"/>
    <mergeCell ref="N26:N30"/>
    <mergeCell ref="O26:P26"/>
    <mergeCell ref="Q26:Q30"/>
    <mergeCell ref="R26:S26"/>
    <mergeCell ref="T26:T30"/>
    <mergeCell ref="U26:V26"/>
    <mergeCell ref="W26:W30"/>
    <mergeCell ref="X26:Y26"/>
    <mergeCell ref="Z26:Z30"/>
    <mergeCell ref="AA26:AB26"/>
    <mergeCell ref="AC26:AC30"/>
    <mergeCell ref="AD26:AE26"/>
    <mergeCell ref="I29:J29"/>
    <mergeCell ref="L29:M29"/>
    <mergeCell ref="O29:P29"/>
    <mergeCell ref="AF26:AF30"/>
    <mergeCell ref="AG26:AG30"/>
    <mergeCell ref="C27:D27"/>
    <mergeCell ref="F27:G27"/>
    <mergeCell ref="I27:J27"/>
    <mergeCell ref="L27:M27"/>
    <mergeCell ref="O27:P27"/>
    <mergeCell ref="R27:S27"/>
    <mergeCell ref="U27:V27"/>
    <mergeCell ref="X27:Y27"/>
    <mergeCell ref="AA27:AB27"/>
    <mergeCell ref="AD27:AE27"/>
    <mergeCell ref="C28:D28"/>
    <mergeCell ref="F28:G28"/>
    <mergeCell ref="I28:J28"/>
    <mergeCell ref="L28:M28"/>
    <mergeCell ref="O28:P28"/>
    <mergeCell ref="R28:S28"/>
    <mergeCell ref="U28:V28"/>
    <mergeCell ref="X28:Y28"/>
    <mergeCell ref="AA28:AB28"/>
    <mergeCell ref="AD28:AE28"/>
    <mergeCell ref="C29:D29"/>
    <mergeCell ref="F29:G29"/>
    <mergeCell ref="R29:S29"/>
    <mergeCell ref="U29:V29"/>
    <mergeCell ref="X29:Y29"/>
    <mergeCell ref="AA29:AB29"/>
    <mergeCell ref="AD29:AE29"/>
    <mergeCell ref="A31:A35"/>
    <mergeCell ref="C31:D31"/>
    <mergeCell ref="E31:E35"/>
    <mergeCell ref="F31:G31"/>
    <mergeCell ref="H31:H35"/>
    <mergeCell ref="I31:J31"/>
    <mergeCell ref="K31:K35"/>
    <mergeCell ref="L31:M31"/>
    <mergeCell ref="N31:N35"/>
    <mergeCell ref="O31:P31"/>
    <mergeCell ref="Q31:Q35"/>
    <mergeCell ref="R31:S31"/>
    <mergeCell ref="T31:T35"/>
    <mergeCell ref="U31:V31"/>
    <mergeCell ref="W31:W35"/>
    <mergeCell ref="X31:Y31"/>
    <mergeCell ref="Z31:Z35"/>
    <mergeCell ref="AA31:AB31"/>
    <mergeCell ref="AC31:AC35"/>
    <mergeCell ref="AD31:AE31"/>
    <mergeCell ref="AF31:AF35"/>
    <mergeCell ref="AG31:AG35"/>
    <mergeCell ref="C32:D32"/>
    <mergeCell ref="F32:G32"/>
    <mergeCell ref="I32:J32"/>
    <mergeCell ref="L32:M32"/>
    <mergeCell ref="O32:P32"/>
    <mergeCell ref="R32:S32"/>
    <mergeCell ref="U32:V32"/>
    <mergeCell ref="X32:Y32"/>
    <mergeCell ref="AA32:AB32"/>
    <mergeCell ref="AD32:AE32"/>
    <mergeCell ref="C33:D33"/>
    <mergeCell ref="F33:G33"/>
    <mergeCell ref="I33:J33"/>
    <mergeCell ref="L33:M33"/>
    <mergeCell ref="O33:P33"/>
    <mergeCell ref="R33:S33"/>
    <mergeCell ref="U33:V33"/>
    <mergeCell ref="X33:Y33"/>
    <mergeCell ref="AA33:AB33"/>
    <mergeCell ref="AD33:AE33"/>
    <mergeCell ref="C34:D34"/>
    <mergeCell ref="F34:G34"/>
    <mergeCell ref="I34:J34"/>
    <mergeCell ref="L34:M34"/>
    <mergeCell ref="O34:P34"/>
    <mergeCell ref="R34:S34"/>
    <mergeCell ref="U34:V34"/>
    <mergeCell ref="X34:Y34"/>
    <mergeCell ref="AA34:AB34"/>
    <mergeCell ref="AD34:AE34"/>
    <mergeCell ref="A36:A40"/>
    <mergeCell ref="C36:D36"/>
    <mergeCell ref="E36:E40"/>
    <mergeCell ref="F36:G36"/>
    <mergeCell ref="H36:H40"/>
    <mergeCell ref="I36:J36"/>
    <mergeCell ref="K36:K40"/>
    <mergeCell ref="L36:M36"/>
    <mergeCell ref="N36:N40"/>
    <mergeCell ref="C39:D39"/>
    <mergeCell ref="F39:G39"/>
    <mergeCell ref="I39:J39"/>
    <mergeCell ref="L39:M39"/>
    <mergeCell ref="O36:P36"/>
    <mergeCell ref="Q36:Q40"/>
    <mergeCell ref="R36:S36"/>
    <mergeCell ref="T36:T40"/>
    <mergeCell ref="U36:V36"/>
    <mergeCell ref="W36:W40"/>
    <mergeCell ref="X36:Y36"/>
    <mergeCell ref="Z36:Z40"/>
    <mergeCell ref="AA36:AB36"/>
    <mergeCell ref="O39:P39"/>
    <mergeCell ref="R39:S39"/>
    <mergeCell ref="U39:V39"/>
    <mergeCell ref="X39:Y39"/>
    <mergeCell ref="AA39:AB39"/>
    <mergeCell ref="AC36:AC40"/>
    <mergeCell ref="AD36:AE36"/>
    <mergeCell ref="AF36:AF40"/>
    <mergeCell ref="AG36:AG40"/>
    <mergeCell ref="C37:D37"/>
    <mergeCell ref="F37:G37"/>
    <mergeCell ref="I37:J37"/>
    <mergeCell ref="L37:M37"/>
    <mergeCell ref="O37:P37"/>
    <mergeCell ref="R37:S37"/>
    <mergeCell ref="U37:V37"/>
    <mergeCell ref="X37:Y37"/>
    <mergeCell ref="AA37:AB37"/>
    <mergeCell ref="AD37:AE37"/>
    <mergeCell ref="C38:D38"/>
    <mergeCell ref="F38:G38"/>
    <mergeCell ref="I38:J38"/>
    <mergeCell ref="L38:M38"/>
    <mergeCell ref="O38:P38"/>
    <mergeCell ref="R38:S38"/>
    <mergeCell ref="U38:V38"/>
    <mergeCell ref="X38:Y38"/>
    <mergeCell ref="AA38:AB38"/>
    <mergeCell ref="AD38:AE38"/>
    <mergeCell ref="AD39:AE39"/>
    <mergeCell ref="A41:A45"/>
    <mergeCell ref="C41:D41"/>
    <mergeCell ref="E41:E45"/>
    <mergeCell ref="F41:G41"/>
    <mergeCell ref="H41:H45"/>
    <mergeCell ref="I41:J41"/>
    <mergeCell ref="K41:K45"/>
    <mergeCell ref="L41:M41"/>
    <mergeCell ref="N41:N45"/>
    <mergeCell ref="O41:P41"/>
    <mergeCell ref="Q41:Q45"/>
    <mergeCell ref="R41:S41"/>
    <mergeCell ref="T41:T45"/>
    <mergeCell ref="U41:V41"/>
    <mergeCell ref="W41:W45"/>
    <mergeCell ref="X41:Y41"/>
    <mergeCell ref="Z41:Z45"/>
    <mergeCell ref="AA41:AB41"/>
    <mergeCell ref="AC41:AC45"/>
    <mergeCell ref="AD41:AE41"/>
    <mergeCell ref="I44:J44"/>
    <mergeCell ref="L44:M44"/>
    <mergeCell ref="O44:P44"/>
    <mergeCell ref="AF41:AF45"/>
    <mergeCell ref="AG41:AG45"/>
    <mergeCell ref="C42:D42"/>
    <mergeCell ref="F42:G42"/>
    <mergeCell ref="I42:J42"/>
    <mergeCell ref="L42:M42"/>
    <mergeCell ref="O42:P42"/>
    <mergeCell ref="R42:S42"/>
    <mergeCell ref="U42:V42"/>
    <mergeCell ref="X42:Y42"/>
    <mergeCell ref="AA42:AB42"/>
    <mergeCell ref="AD42:AE42"/>
    <mergeCell ref="C43:D43"/>
    <mergeCell ref="F43:G43"/>
    <mergeCell ref="I43:J43"/>
    <mergeCell ref="L43:M43"/>
    <mergeCell ref="O43:P43"/>
    <mergeCell ref="R43:S43"/>
    <mergeCell ref="U43:V43"/>
    <mergeCell ref="X43:Y43"/>
    <mergeCell ref="AA43:AB43"/>
    <mergeCell ref="AD43:AE43"/>
    <mergeCell ref="C44:D44"/>
    <mergeCell ref="F44:G44"/>
    <mergeCell ref="R44:S44"/>
    <mergeCell ref="U44:V44"/>
    <mergeCell ref="X44:Y44"/>
    <mergeCell ref="AA44:AB44"/>
    <mergeCell ref="AD44:AE44"/>
    <mergeCell ref="A46:A50"/>
    <mergeCell ref="C46:D46"/>
    <mergeCell ref="E46:E50"/>
    <mergeCell ref="F46:G46"/>
    <mergeCell ref="H46:H50"/>
    <mergeCell ref="I46:J46"/>
    <mergeCell ref="K46:K50"/>
    <mergeCell ref="L46:M46"/>
    <mergeCell ref="N46:N50"/>
    <mergeCell ref="O46:P46"/>
    <mergeCell ref="Q46:Q50"/>
    <mergeCell ref="R46:S46"/>
    <mergeCell ref="T46:T50"/>
    <mergeCell ref="U46:V46"/>
    <mergeCell ref="W46:W50"/>
    <mergeCell ref="X46:Y46"/>
    <mergeCell ref="Z46:Z50"/>
    <mergeCell ref="AA46:AB46"/>
    <mergeCell ref="AC46:AC50"/>
    <mergeCell ref="AD46:AE46"/>
    <mergeCell ref="AF46:AF50"/>
    <mergeCell ref="AG46:AG50"/>
    <mergeCell ref="C47:D47"/>
    <mergeCell ref="F47:G47"/>
    <mergeCell ref="I47:J47"/>
    <mergeCell ref="L47:M47"/>
    <mergeCell ref="O47:P47"/>
    <mergeCell ref="R47:S47"/>
    <mergeCell ref="U47:V47"/>
    <mergeCell ref="X47:Y47"/>
    <mergeCell ref="AA47:AB47"/>
    <mergeCell ref="AD47:AE47"/>
    <mergeCell ref="C48:D48"/>
    <mergeCell ref="F48:G48"/>
    <mergeCell ref="I48:J48"/>
    <mergeCell ref="L48:M48"/>
    <mergeCell ref="O48:P48"/>
    <mergeCell ref="R48:S48"/>
    <mergeCell ref="U48:V48"/>
    <mergeCell ref="X48:Y48"/>
    <mergeCell ref="AA48:AB48"/>
    <mergeCell ref="AD48:AE48"/>
    <mergeCell ref="C49:D49"/>
    <mergeCell ref="F49:G49"/>
    <mergeCell ref="I49:J49"/>
    <mergeCell ref="L49:M49"/>
    <mergeCell ref="O49:P49"/>
    <mergeCell ref="R49:S49"/>
    <mergeCell ref="U49:V49"/>
    <mergeCell ref="X49:Y49"/>
    <mergeCell ref="AA49:AB49"/>
    <mergeCell ref="AD49:AE49"/>
    <mergeCell ref="A51:A55"/>
    <mergeCell ref="C51:D51"/>
    <mergeCell ref="E51:E55"/>
    <mergeCell ref="F51:G51"/>
    <mergeCell ref="H51:H55"/>
    <mergeCell ref="I51:J51"/>
    <mergeCell ref="K51:K55"/>
    <mergeCell ref="L51:M51"/>
    <mergeCell ref="N51:N55"/>
    <mergeCell ref="C54:D54"/>
    <mergeCell ref="F54:G54"/>
    <mergeCell ref="I54:J54"/>
    <mergeCell ref="L54:M54"/>
    <mergeCell ref="O51:P51"/>
    <mergeCell ref="Q51:Q55"/>
    <mergeCell ref="R51:S51"/>
    <mergeCell ref="T51:T55"/>
    <mergeCell ref="U51:V51"/>
    <mergeCell ref="W51:W55"/>
    <mergeCell ref="X51:Y51"/>
    <mergeCell ref="Z51:Z55"/>
    <mergeCell ref="AA51:AB51"/>
    <mergeCell ref="O54:P54"/>
    <mergeCell ref="R54:S54"/>
    <mergeCell ref="U54:V54"/>
    <mergeCell ref="X54:Y54"/>
    <mergeCell ref="AA54:AB54"/>
    <mergeCell ref="AC51:AC55"/>
    <mergeCell ref="AD51:AE51"/>
    <mergeCell ref="AF51:AF55"/>
    <mergeCell ref="AG51:AG55"/>
    <mergeCell ref="C52:D52"/>
    <mergeCell ref="F52:G52"/>
    <mergeCell ref="I52:J52"/>
    <mergeCell ref="L52:M52"/>
    <mergeCell ref="O52:P52"/>
    <mergeCell ref="R52:S52"/>
    <mergeCell ref="U52:V52"/>
    <mergeCell ref="X52:Y52"/>
    <mergeCell ref="AA52:AB52"/>
    <mergeCell ref="AD52:AE52"/>
    <mergeCell ref="C53:D53"/>
    <mergeCell ref="F53:G53"/>
    <mergeCell ref="I53:J53"/>
    <mergeCell ref="L53:M53"/>
    <mergeCell ref="O53:P53"/>
    <mergeCell ref="R53:S53"/>
    <mergeCell ref="U53:V53"/>
    <mergeCell ref="X53:Y53"/>
    <mergeCell ref="AA53:AB53"/>
    <mergeCell ref="AD53:AE53"/>
    <mergeCell ref="AD54:AE54"/>
    <mergeCell ref="A56:A60"/>
    <mergeCell ref="C56:D56"/>
    <mergeCell ref="E56:E60"/>
    <mergeCell ref="F56:G56"/>
    <mergeCell ref="H56:H60"/>
    <mergeCell ref="I56:J56"/>
    <mergeCell ref="K56:K60"/>
    <mergeCell ref="L56:M56"/>
    <mergeCell ref="N56:N60"/>
    <mergeCell ref="O56:P56"/>
    <mergeCell ref="Q56:Q60"/>
    <mergeCell ref="R56:S56"/>
    <mergeCell ref="T56:T60"/>
    <mergeCell ref="U56:V56"/>
    <mergeCell ref="W56:W60"/>
    <mergeCell ref="X56:Y56"/>
    <mergeCell ref="Z56:Z60"/>
    <mergeCell ref="AA56:AB56"/>
    <mergeCell ref="AC56:AC60"/>
    <mergeCell ref="AD56:AE56"/>
    <mergeCell ref="I59:J59"/>
    <mergeCell ref="L59:M59"/>
    <mergeCell ref="O59:P59"/>
    <mergeCell ref="AF56:AF60"/>
    <mergeCell ref="AG56:AG60"/>
    <mergeCell ref="C57:D57"/>
    <mergeCell ref="F57:G57"/>
    <mergeCell ref="I57:J57"/>
    <mergeCell ref="L57:M57"/>
    <mergeCell ref="O57:P57"/>
    <mergeCell ref="R57:S57"/>
    <mergeCell ref="U57:V57"/>
    <mergeCell ref="X57:Y57"/>
    <mergeCell ref="AA57:AB57"/>
    <mergeCell ref="AD57:AE57"/>
    <mergeCell ref="C58:D58"/>
    <mergeCell ref="F58:G58"/>
    <mergeCell ref="I58:J58"/>
    <mergeCell ref="L58:M58"/>
    <mergeCell ref="O58:P58"/>
    <mergeCell ref="R58:S58"/>
    <mergeCell ref="U58:V58"/>
    <mergeCell ref="X58:Y58"/>
    <mergeCell ref="AA58:AB58"/>
    <mergeCell ref="AD58:AE58"/>
    <mergeCell ref="C59:D59"/>
    <mergeCell ref="F59:G59"/>
    <mergeCell ref="R59:S59"/>
    <mergeCell ref="U59:V59"/>
    <mergeCell ref="X59:Y59"/>
    <mergeCell ref="AA59:AB59"/>
    <mergeCell ref="AD59:AE59"/>
    <mergeCell ref="A61:A65"/>
    <mergeCell ref="C61:D61"/>
    <mergeCell ref="E61:E65"/>
    <mergeCell ref="F61:G61"/>
    <mergeCell ref="H61:H65"/>
    <mergeCell ref="I61:J61"/>
    <mergeCell ref="K61:K65"/>
    <mergeCell ref="L61:M61"/>
    <mergeCell ref="N61:N65"/>
    <mergeCell ref="O61:P61"/>
    <mergeCell ref="Q61:Q65"/>
    <mergeCell ref="R61:S61"/>
    <mergeCell ref="T61:T65"/>
    <mergeCell ref="U61:V61"/>
    <mergeCell ref="W61:W65"/>
    <mergeCell ref="X61:Y61"/>
    <mergeCell ref="Z61:Z65"/>
    <mergeCell ref="AA61:AB61"/>
    <mergeCell ref="AC61:AC65"/>
    <mergeCell ref="AD61:AE61"/>
    <mergeCell ref="AF61:AF65"/>
    <mergeCell ref="AG61:AG65"/>
    <mergeCell ref="C62:D62"/>
    <mergeCell ref="F62:G62"/>
    <mergeCell ref="I62:J62"/>
    <mergeCell ref="L62:M62"/>
    <mergeCell ref="O62:P62"/>
    <mergeCell ref="R62:S62"/>
    <mergeCell ref="U62:V62"/>
    <mergeCell ref="X62:Y62"/>
    <mergeCell ref="AA62:AB62"/>
    <mergeCell ref="AD62:AE62"/>
    <mergeCell ref="C63:D63"/>
    <mergeCell ref="F63:G63"/>
    <mergeCell ref="I63:J63"/>
    <mergeCell ref="L63:M63"/>
    <mergeCell ref="O63:P63"/>
    <mergeCell ref="R63:S63"/>
    <mergeCell ref="U63:V63"/>
    <mergeCell ref="X63:Y63"/>
    <mergeCell ref="AA63:AB63"/>
    <mergeCell ref="AD63:AE63"/>
    <mergeCell ref="C64:D64"/>
    <mergeCell ref="F64:G64"/>
    <mergeCell ref="I64:J64"/>
    <mergeCell ref="L64:M64"/>
    <mergeCell ref="O64:P64"/>
    <mergeCell ref="R64:S64"/>
    <mergeCell ref="U64:V64"/>
    <mergeCell ref="X64:Y64"/>
    <mergeCell ref="AA64:AB64"/>
    <mergeCell ref="AD64:AE64"/>
  </mergeCells>
  <conditionalFormatting sqref="C8:D8 F8:G8 I8:J8 L8:M8 O8:P8 R8:S8 U8:V8 X8:Y8 AA8:AB8 AD8:AE8 C13:D13 F13:G13 I13:J13 L13:M13 O13:P13 R13:S13 U13:V13 X13:Y13 AA13:AB13 AD13:AE13 C18:D18 F18:G18 I18:J18 L18:M18 O18:P18 R18:S18 U18:V18 X18:Y18 AA18:AB18 AD18:AE18 C23:D23 F23:G23 I23:J23 L23:M23 O23:P23 R23:S23 U23:V23 X23:Y23 AA23:AB23 AD23:AE23 C28:D28 F28:G28 I28:J28 L28:M28 O28:P28 R28:S28 U28:V28 X28:Y28 AA28:AB28 AD28:AE28 C33:D33 F33:G33 I33:J33 L33:M33 O33:P33 R33:S33 U33:V33 X33:Y33 AA33:AB33 AD33:AE33 C38:D38 I38:J38 L38:M38 O38:P38 R38:S38 U38:V38 X38:Y38 AA38:AB38 AD38:AE38 C43:D43 F43:G43 I43:J43 L43:M43 O43:P43 R43:S43 U43:V43 X43:Y43 AA43:AB43 AD43:AE43">
    <cfRule type="cellIs" dxfId="17" priority="9" operator="equal">
      <formula>0</formula>
    </cfRule>
  </conditionalFormatting>
  <conditionalFormatting sqref="C48:D48 I48:J48 L48:M48 O48:P48 R48:S48 U48:V48 X48:Y48 AA48:AB48 AD48:AE48 C53:D53 F53:G53 I53:J53 L53:M53 O53:P53 R53:S53 U53:V53 X53:Y53 AA53:AB53 AD53:AE53">
    <cfRule type="cellIs" dxfId="16" priority="7" operator="equal">
      <formula>0</formula>
    </cfRule>
  </conditionalFormatting>
  <conditionalFormatting sqref="C58:D58 I58:J58 L58:M58 O58:P58 R58:S58 U58:V58 X58:Y58 AA58:AB58 AD58:AE58 C63:D63 F63:G63 I63:J63 L63:M63 O63:P63 R63:S63 U63:V63 X63:Y63 AA63:AB63 AD63:AE63">
    <cfRule type="cellIs" dxfId="15" priority="5" operator="equal">
      <formula>0</formula>
    </cfRule>
  </conditionalFormatting>
  <conditionalFormatting sqref="C6:AE65">
    <cfRule type="cellIs" dxfId="14" priority="2" operator="greaterThanOrEqual">
      <formula>1</formula>
    </cfRule>
    <cfRule type="cellIs" dxfId="13" priority="3" operator="lessThan">
      <formula>1</formula>
    </cfRule>
  </conditionalFormatting>
  <conditionalFormatting sqref="F38:G38">
    <cfRule type="cellIs" dxfId="12" priority="8" operator="equal">
      <formula>0</formula>
    </cfRule>
  </conditionalFormatting>
  <conditionalFormatting sqref="F48:G48">
    <cfRule type="cellIs" dxfId="11" priority="6" operator="equal">
      <formula>0</formula>
    </cfRule>
  </conditionalFormatting>
  <conditionalFormatting sqref="F58:G58">
    <cfRule type="cellIs" dxfId="10" priority="4" operator="equal">
      <formula>0</formula>
    </cfRule>
  </conditionalFormatting>
  <dataValidations count="1">
    <dataValidation allowBlank="1" showInputMessage="1" showErrorMessage="1" sqref="J4 M4 P4 S4 V4 Y4 AB4 AE4" xr:uid="{00000000-0002-0000-0000-000000000000}">
      <formula1>0</formula1>
      <formula2>0</formula2>
    </dataValidation>
  </dataValidations>
  <pageMargins left="0.70833333333333304" right="0.70833333333333304" top="0.74791666666666701" bottom="0.74791666666666701" header="0.511811023622047" footer="0.511811023622047"/>
  <pageSetup paperSize="9" scale="35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zoomScaleNormal="100" workbookViewId="0">
      <selection activeCell="D3" sqref="D3"/>
    </sheetView>
  </sheetViews>
  <sheetFormatPr defaultColWidth="8.44140625" defaultRowHeight="14.4" x14ac:dyDescent="0.3"/>
  <cols>
    <col min="1" max="2" width="15.5546875" customWidth="1"/>
    <col min="4" max="4" width="23.77734375" customWidth="1"/>
    <col min="5" max="10" width="9.21875" style="31" customWidth="1"/>
    <col min="11" max="11" width="26.21875" style="31" customWidth="1"/>
    <col min="12" max="15" width="9.21875" style="31" customWidth="1"/>
  </cols>
  <sheetData>
    <row r="1" spans="1:14" x14ac:dyDescent="0.3">
      <c r="A1" t="s">
        <v>18</v>
      </c>
      <c r="B1">
        <v>1</v>
      </c>
      <c r="C1" t="str">
        <f t="shared" ref="C1:C10" si="0">CONCATENATE(VLOOKUP(D1,$K$1:$N$29,3,0),"/",VLOOKUP(D1,$K$1:$N$29,4,0),".")</f>
        <v>1/1.</v>
      </c>
      <c r="D1" t="s">
        <v>19</v>
      </c>
      <c r="E1" s="31" t="str">
        <f t="shared" ref="E1:E10" si="1">VLOOKUP(D1,$K$1:$L$29,2,0)</f>
        <v>idő</v>
      </c>
      <c r="J1" s="31">
        <v>1</v>
      </c>
      <c r="K1" s="31" t="s">
        <v>19</v>
      </c>
      <c r="L1" s="31" t="s">
        <v>20</v>
      </c>
      <c r="M1" s="31">
        <v>1</v>
      </c>
      <c r="N1" s="31">
        <v>1</v>
      </c>
    </row>
    <row r="2" spans="1:14" x14ac:dyDescent="0.3">
      <c r="B2">
        <v>2</v>
      </c>
      <c r="C2" t="str">
        <f t="shared" si="0"/>
        <v>2/3.</v>
      </c>
      <c r="D2" t="s">
        <v>21</v>
      </c>
      <c r="E2" s="31" t="str">
        <f t="shared" si="1"/>
        <v>idő</v>
      </c>
      <c r="K2" s="31" t="s">
        <v>22</v>
      </c>
      <c r="L2" s="31" t="s">
        <v>20</v>
      </c>
      <c r="M2" s="31">
        <v>1</v>
      </c>
      <c r="N2" s="31">
        <v>2</v>
      </c>
    </row>
    <row r="3" spans="1:14" x14ac:dyDescent="0.3">
      <c r="B3">
        <v>3</v>
      </c>
      <c r="C3" t="str">
        <f t="shared" si="0"/>
        <v>3/2.</v>
      </c>
      <c r="D3" t="s">
        <v>23</v>
      </c>
      <c r="E3" s="31" t="str">
        <f t="shared" si="1"/>
        <v>idő</v>
      </c>
      <c r="K3" s="31" t="s">
        <v>24</v>
      </c>
      <c r="L3" s="31" t="s">
        <v>20</v>
      </c>
      <c r="M3" s="31">
        <v>1</v>
      </c>
      <c r="N3" s="31">
        <v>3</v>
      </c>
    </row>
    <row r="4" spans="1:14" x14ac:dyDescent="0.3">
      <c r="B4">
        <v>4</v>
      </c>
      <c r="C4" t="str">
        <f t="shared" si="0"/>
        <v>4/2.</v>
      </c>
      <c r="D4" t="s">
        <v>25</v>
      </c>
      <c r="E4" s="31" t="str">
        <f t="shared" si="1"/>
        <v>idő</v>
      </c>
      <c r="J4" s="31">
        <v>2</v>
      </c>
      <c r="K4" s="31" t="s">
        <v>26</v>
      </c>
      <c r="L4" s="31" t="s">
        <v>20</v>
      </c>
      <c r="M4" s="31">
        <v>2</v>
      </c>
      <c r="N4" s="31">
        <v>1</v>
      </c>
    </row>
    <row r="5" spans="1:14" x14ac:dyDescent="0.3">
      <c r="B5">
        <v>5</v>
      </c>
      <c r="C5" t="str">
        <f t="shared" si="0"/>
        <v>5/2.</v>
      </c>
      <c r="D5" t="s">
        <v>27</v>
      </c>
      <c r="E5" s="31" t="str">
        <f t="shared" si="1"/>
        <v>idő</v>
      </c>
      <c r="K5" s="31" t="s">
        <v>28</v>
      </c>
      <c r="L5" s="31" t="s">
        <v>20</v>
      </c>
      <c r="M5" s="31">
        <v>2</v>
      </c>
      <c r="N5" s="31">
        <v>2</v>
      </c>
    </row>
    <row r="6" spans="1:14" x14ac:dyDescent="0.3">
      <c r="B6">
        <v>6</v>
      </c>
      <c r="C6" t="str">
        <f t="shared" si="0"/>
        <v>6/1.</v>
      </c>
      <c r="D6" t="s">
        <v>29</v>
      </c>
      <c r="E6" s="31" t="str">
        <f t="shared" si="1"/>
        <v>idő</v>
      </c>
      <c r="K6" s="31" t="s">
        <v>21</v>
      </c>
      <c r="L6" s="31" t="s">
        <v>20</v>
      </c>
      <c r="M6" s="31">
        <v>2</v>
      </c>
      <c r="N6" s="31">
        <v>3</v>
      </c>
    </row>
    <row r="7" spans="1:14" x14ac:dyDescent="0.3">
      <c r="B7">
        <v>7</v>
      </c>
      <c r="C7" t="str">
        <f t="shared" si="0"/>
        <v>7/1.</v>
      </c>
      <c r="D7" t="s">
        <v>30</v>
      </c>
      <c r="E7" s="31" t="str">
        <f t="shared" si="1"/>
        <v>idő</v>
      </c>
      <c r="J7" s="31">
        <v>3</v>
      </c>
      <c r="K7" s="31" t="s">
        <v>31</v>
      </c>
      <c r="L7" s="31" t="s">
        <v>20</v>
      </c>
      <c r="M7" s="31">
        <v>3</v>
      </c>
      <c r="N7" s="31">
        <v>1</v>
      </c>
    </row>
    <row r="8" spans="1:14" x14ac:dyDescent="0.3">
      <c r="B8">
        <v>8</v>
      </c>
      <c r="C8" t="str">
        <f t="shared" si="0"/>
        <v>8/2.</v>
      </c>
      <c r="D8" t="s">
        <v>32</v>
      </c>
      <c r="E8" s="31" t="str">
        <f t="shared" si="1"/>
        <v>idő</v>
      </c>
      <c r="K8" s="31" t="s">
        <v>23</v>
      </c>
      <c r="L8" s="31" t="s">
        <v>20</v>
      </c>
      <c r="M8" s="31">
        <v>3</v>
      </c>
      <c r="N8" s="31">
        <v>2</v>
      </c>
    </row>
    <row r="9" spans="1:14" x14ac:dyDescent="0.3">
      <c r="B9">
        <v>9</v>
      </c>
      <c r="C9" t="str">
        <f t="shared" si="0"/>
        <v>9/2.</v>
      </c>
      <c r="D9" t="s">
        <v>33</v>
      </c>
      <c r="E9" s="31" t="str">
        <f t="shared" si="1"/>
        <v>idő</v>
      </c>
      <c r="K9" s="31" t="s">
        <v>34</v>
      </c>
      <c r="L9" s="31" t="s">
        <v>20</v>
      </c>
      <c r="M9" s="31">
        <v>3</v>
      </c>
      <c r="N9" s="31">
        <v>3</v>
      </c>
    </row>
    <row r="10" spans="1:14" x14ac:dyDescent="0.3">
      <c r="B10">
        <v>10</v>
      </c>
      <c r="C10" t="str">
        <f t="shared" si="0"/>
        <v>10/1.</v>
      </c>
      <c r="D10" t="s">
        <v>35</v>
      </c>
      <c r="E10" s="31" t="str">
        <f t="shared" si="1"/>
        <v>helyezés</v>
      </c>
      <c r="J10" s="31">
        <v>4</v>
      </c>
      <c r="K10" s="31" t="s">
        <v>36</v>
      </c>
      <c r="L10" s="31" t="s">
        <v>20</v>
      </c>
      <c r="M10" s="31">
        <v>4</v>
      </c>
      <c r="N10" s="31">
        <v>1</v>
      </c>
    </row>
    <row r="11" spans="1:14" x14ac:dyDescent="0.3">
      <c r="K11" s="31" t="s">
        <v>25</v>
      </c>
      <c r="L11" s="31" t="s">
        <v>20</v>
      </c>
      <c r="M11" s="31">
        <v>4</v>
      </c>
      <c r="N11" s="31">
        <v>2</v>
      </c>
    </row>
    <row r="12" spans="1:14" x14ac:dyDescent="0.3">
      <c r="K12" s="31" t="s">
        <v>37</v>
      </c>
      <c r="L12" s="31" t="s">
        <v>20</v>
      </c>
      <c r="M12" s="31">
        <v>4</v>
      </c>
      <c r="N12" s="31">
        <v>3</v>
      </c>
    </row>
    <row r="13" spans="1:14" x14ac:dyDescent="0.3">
      <c r="J13" s="31">
        <v>5</v>
      </c>
      <c r="K13" s="31" t="s">
        <v>38</v>
      </c>
      <c r="L13" s="31" t="s">
        <v>39</v>
      </c>
      <c r="M13" s="31">
        <v>5</v>
      </c>
      <c r="N13" s="31">
        <v>1</v>
      </c>
    </row>
    <row r="14" spans="1:14" x14ac:dyDescent="0.3">
      <c r="K14" s="31" t="s">
        <v>27</v>
      </c>
      <c r="L14" s="31" t="s">
        <v>20</v>
      </c>
      <c r="M14" s="31">
        <v>5</v>
      </c>
      <c r="N14" s="31">
        <v>2</v>
      </c>
    </row>
    <row r="15" spans="1:14" x14ac:dyDescent="0.3">
      <c r="K15" s="31" t="s">
        <v>40</v>
      </c>
      <c r="L15" s="31" t="s">
        <v>20</v>
      </c>
      <c r="M15" s="31">
        <v>5</v>
      </c>
      <c r="N15" s="31">
        <v>3</v>
      </c>
    </row>
    <row r="16" spans="1:14" x14ac:dyDescent="0.3">
      <c r="J16" s="31">
        <v>6</v>
      </c>
      <c r="K16" s="31" t="s">
        <v>29</v>
      </c>
      <c r="L16" s="31" t="s">
        <v>20</v>
      </c>
      <c r="M16" s="31">
        <v>6</v>
      </c>
      <c r="N16" s="31">
        <v>1</v>
      </c>
    </row>
    <row r="17" spans="4:14" x14ac:dyDescent="0.3">
      <c r="K17" s="31" t="s">
        <v>41</v>
      </c>
      <c r="L17" s="31" t="s">
        <v>20</v>
      </c>
      <c r="M17" s="31">
        <v>6</v>
      </c>
      <c r="N17" s="31">
        <v>2</v>
      </c>
    </row>
    <row r="18" spans="4:14" x14ac:dyDescent="0.3">
      <c r="K18" s="31" t="s">
        <v>42</v>
      </c>
      <c r="L18" s="31" t="s">
        <v>20</v>
      </c>
      <c r="M18" s="31">
        <v>6</v>
      </c>
      <c r="N18" s="31">
        <v>3</v>
      </c>
    </row>
    <row r="19" spans="4:14" x14ac:dyDescent="0.3">
      <c r="J19" s="31">
        <v>7</v>
      </c>
      <c r="K19" s="31" t="s">
        <v>30</v>
      </c>
      <c r="L19" s="31" t="s">
        <v>20</v>
      </c>
      <c r="M19" s="31">
        <v>7</v>
      </c>
      <c r="N19" s="31">
        <v>1</v>
      </c>
    </row>
    <row r="20" spans="4:14" x14ac:dyDescent="0.3">
      <c r="D20" s="32"/>
      <c r="K20" s="31" t="s">
        <v>43</v>
      </c>
      <c r="L20" s="31" t="s">
        <v>20</v>
      </c>
      <c r="M20" s="31">
        <v>7</v>
      </c>
      <c r="N20" s="31">
        <v>2</v>
      </c>
    </row>
    <row r="21" spans="4:14" x14ac:dyDescent="0.3">
      <c r="D21" s="32"/>
      <c r="K21" s="31" t="s">
        <v>44</v>
      </c>
      <c r="L21" s="31" t="s">
        <v>20</v>
      </c>
      <c r="M21" s="31">
        <v>7</v>
      </c>
      <c r="N21" s="31">
        <v>3</v>
      </c>
    </row>
    <row r="22" spans="4:14" x14ac:dyDescent="0.3">
      <c r="D22" s="32"/>
      <c r="J22" s="31">
        <v>8</v>
      </c>
      <c r="K22" s="31" t="s">
        <v>45</v>
      </c>
      <c r="L22" s="31" t="s">
        <v>20</v>
      </c>
      <c r="M22" s="31">
        <v>8</v>
      </c>
      <c r="N22" s="31">
        <v>1</v>
      </c>
    </row>
    <row r="23" spans="4:14" x14ac:dyDescent="0.3">
      <c r="K23" s="31" t="s">
        <v>32</v>
      </c>
      <c r="L23" s="31" t="s">
        <v>20</v>
      </c>
      <c r="M23" s="31">
        <v>8</v>
      </c>
      <c r="N23" s="31">
        <v>2</v>
      </c>
    </row>
    <row r="24" spans="4:14" x14ac:dyDescent="0.3">
      <c r="K24" s="31" t="s">
        <v>46</v>
      </c>
      <c r="L24" s="31" t="s">
        <v>20</v>
      </c>
      <c r="M24" s="31">
        <v>8</v>
      </c>
      <c r="N24" s="31">
        <v>3</v>
      </c>
    </row>
    <row r="25" spans="4:14" x14ac:dyDescent="0.3">
      <c r="J25" s="31">
        <v>9</v>
      </c>
      <c r="K25" s="31" t="s">
        <v>47</v>
      </c>
      <c r="L25" s="31" t="s">
        <v>20</v>
      </c>
      <c r="M25" s="31">
        <v>9</v>
      </c>
      <c r="N25" s="31">
        <v>1</v>
      </c>
    </row>
    <row r="26" spans="4:14" x14ac:dyDescent="0.3">
      <c r="K26" s="31" t="s">
        <v>33</v>
      </c>
      <c r="L26" s="31" t="s">
        <v>20</v>
      </c>
      <c r="M26" s="31">
        <v>9</v>
      </c>
      <c r="N26" s="31">
        <v>2</v>
      </c>
    </row>
    <row r="27" spans="4:14" x14ac:dyDescent="0.3">
      <c r="K27" s="31" t="s">
        <v>48</v>
      </c>
      <c r="L27" s="31" t="s">
        <v>20</v>
      </c>
      <c r="M27" s="31">
        <v>9</v>
      </c>
      <c r="N27" s="31">
        <v>3</v>
      </c>
    </row>
    <row r="28" spans="4:14" x14ac:dyDescent="0.3">
      <c r="J28" s="31">
        <v>10</v>
      </c>
      <c r="K28" s="31" t="s">
        <v>35</v>
      </c>
      <c r="L28" s="31" t="s">
        <v>49</v>
      </c>
      <c r="M28" s="31">
        <v>10</v>
      </c>
      <c r="N28" s="31">
        <v>1</v>
      </c>
    </row>
    <row r="29" spans="4:14" x14ac:dyDescent="0.3">
      <c r="K29" s="31" t="s">
        <v>50</v>
      </c>
      <c r="L29" s="31" t="s">
        <v>49</v>
      </c>
      <c r="M29" s="31">
        <v>10</v>
      </c>
      <c r="N29" s="31">
        <v>2</v>
      </c>
    </row>
  </sheetData>
  <conditionalFormatting sqref="D20:D22">
    <cfRule type="cellIs" dxfId="9" priority="2" operator="greaterThan">
      <formula>1</formula>
    </cfRule>
  </conditionalFormatting>
  <dataValidations count="10">
    <dataValidation type="list" allowBlank="1" showInputMessage="1" showErrorMessage="1" sqref="D1" xr:uid="{00000000-0002-0000-0100-000000000000}">
      <formula1>$K$1:$K$3</formula1>
      <formula2>0</formula2>
    </dataValidation>
    <dataValidation type="list" allowBlank="1" showInputMessage="1" showErrorMessage="1" sqref="D2" xr:uid="{00000000-0002-0000-0100-000001000000}">
      <formula1>$K$4:$K$6</formula1>
      <formula2>0</formula2>
    </dataValidation>
    <dataValidation type="list" allowBlank="1" showInputMessage="1" showErrorMessage="1" sqref="D3" xr:uid="{00000000-0002-0000-0100-000002000000}">
      <formula1>$K$7:$K$9</formula1>
      <formula2>0</formula2>
    </dataValidation>
    <dataValidation type="list" allowBlank="1" showInputMessage="1" showErrorMessage="1" sqref="D4" xr:uid="{00000000-0002-0000-0100-000003000000}">
      <formula1>$K$10:$K$12</formula1>
      <formula2>0</formula2>
    </dataValidation>
    <dataValidation type="list" allowBlank="1" showInputMessage="1" showErrorMessage="1" sqref="D5" xr:uid="{00000000-0002-0000-0100-000004000000}">
      <formula1>$K$13:$K$15</formula1>
      <formula2>0</formula2>
    </dataValidation>
    <dataValidation type="list" allowBlank="1" showInputMessage="1" showErrorMessage="1" sqref="D6" xr:uid="{00000000-0002-0000-0100-000005000000}">
      <formula1>$K$16:$K$18</formula1>
      <formula2>0</formula2>
    </dataValidation>
    <dataValidation type="list" allowBlank="1" showInputMessage="1" showErrorMessage="1" sqref="D7" xr:uid="{00000000-0002-0000-0100-000006000000}">
      <formula1>$K$19:$K$21</formula1>
      <formula2>0</formula2>
    </dataValidation>
    <dataValidation type="list" allowBlank="1" showInputMessage="1" showErrorMessage="1" sqref="D8" xr:uid="{00000000-0002-0000-0100-000007000000}">
      <formula1>$K$22:$K$24</formula1>
      <formula2>0</formula2>
    </dataValidation>
    <dataValidation type="list" allowBlank="1" showInputMessage="1" showErrorMessage="1" sqref="D9" xr:uid="{00000000-0002-0000-0100-000008000000}">
      <formula1>$K$25:$K$27</formula1>
      <formula2>0</formula2>
    </dataValidation>
    <dataValidation type="list" allowBlank="1" showInputMessage="1" showErrorMessage="1" sqref="D10" xr:uid="{00000000-0002-0000-0100-000009000000}">
      <formula1>$K$28:$K$29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5"/>
  <sheetViews>
    <sheetView zoomScale="85" zoomScaleNormal="85" workbookViewId="0">
      <selection activeCell="G1" sqref="G1"/>
    </sheetView>
  </sheetViews>
  <sheetFormatPr defaultColWidth="8.44140625" defaultRowHeight="14.4" x14ac:dyDescent="0.3"/>
  <cols>
    <col min="1" max="1" width="26.77734375" customWidth="1"/>
    <col min="2" max="2" width="14" customWidth="1"/>
    <col min="3" max="4" width="18.5546875" customWidth="1"/>
    <col min="6" max="6" width="14" customWidth="1"/>
  </cols>
  <sheetData>
    <row r="1" spans="1:16" x14ac:dyDescent="0.3">
      <c r="A1" s="33" t="s">
        <v>1</v>
      </c>
      <c r="B1" s="34" t="s">
        <v>51</v>
      </c>
      <c r="C1" s="94" t="str">
        <f>CONCATENATE(VLOOKUP(G1,Versenyszámok!B1:D10,2)," ",VLOOKUP(G1,Versenyszámok!B1:D10,3))</f>
        <v>8/2. Szlalom kézilabda</v>
      </c>
      <c r="D1" s="94"/>
      <c r="E1" s="13" t="s">
        <v>2</v>
      </c>
      <c r="F1" s="1" t="s">
        <v>51</v>
      </c>
      <c r="G1" s="35">
        <v>8</v>
      </c>
      <c r="P1" s="36">
        <v>1</v>
      </c>
    </row>
    <row r="2" spans="1:16" x14ac:dyDescent="0.3">
      <c r="A2" s="91" t="str">
        <f>IF(ISBLANK(Jegyzőkönyv!A6),"",Jegyzőkönyv!A6)</f>
        <v>Hódmezővásárhelyi Szent István Ált. Isk.</v>
      </c>
      <c r="B2" s="18" t="s">
        <v>5</v>
      </c>
      <c r="C2" s="92">
        <f>INDEX($B$101:$K$112,1,$G$1)</f>
        <v>1.7144675925925927E-3</v>
      </c>
      <c r="D2" s="92"/>
      <c r="E2" s="78" t="str">
        <f>Jegyzőkönyv!AG6</f>
        <v/>
      </c>
      <c r="F2" s="1"/>
      <c r="G2" s="1"/>
      <c r="P2" s="36">
        <v>2</v>
      </c>
    </row>
    <row r="3" spans="1:16" x14ac:dyDescent="0.3">
      <c r="A3" s="91"/>
      <c r="B3" s="20" t="s">
        <v>6</v>
      </c>
      <c r="C3" s="93">
        <f>INDEX($B$122:$K$133,1,$G$1)</f>
        <v>2.3148148148148147E-5</v>
      </c>
      <c r="D3" s="93"/>
      <c r="E3" s="78"/>
      <c r="F3" s="1"/>
      <c r="G3" s="1"/>
      <c r="P3" s="36">
        <v>3</v>
      </c>
    </row>
    <row r="4" spans="1:16" x14ac:dyDescent="0.3">
      <c r="A4" s="91"/>
      <c r="B4" s="22" t="s">
        <v>7</v>
      </c>
      <c r="C4" s="72">
        <f>SUM(C2:D3)</f>
        <v>1.737615740740741E-3</v>
      </c>
      <c r="D4" s="72"/>
      <c r="E4" s="78"/>
      <c r="F4" s="1"/>
      <c r="G4" s="1"/>
      <c r="P4" s="36">
        <v>4</v>
      </c>
    </row>
    <row r="5" spans="1:16" x14ac:dyDescent="0.3">
      <c r="A5" s="91"/>
      <c r="B5" s="22" t="s">
        <v>8</v>
      </c>
      <c r="C5" s="64">
        <f>IF(ISBLANK(C2),"",INDEX($B$68:$K$79,1,$G$1))</f>
        <v>6</v>
      </c>
      <c r="D5" s="64"/>
      <c r="E5" s="78"/>
      <c r="F5" s="1"/>
      <c r="G5" s="1"/>
      <c r="P5" s="36">
        <v>5</v>
      </c>
    </row>
    <row r="6" spans="1:16" x14ac:dyDescent="0.3">
      <c r="A6" s="91"/>
      <c r="B6" s="5" t="s">
        <v>9</v>
      </c>
      <c r="C6" s="23">
        <f>INDEX($B$140:$K$147,1,$G$1)</f>
        <v>3</v>
      </c>
      <c r="D6" s="24">
        <f>INDEX($B$84:$K$95,1,$G$1)</f>
        <v>18</v>
      </c>
      <c r="E6" s="78"/>
      <c r="F6" s="1"/>
      <c r="G6" s="1"/>
      <c r="P6" s="36">
        <v>6</v>
      </c>
    </row>
    <row r="7" spans="1:16" x14ac:dyDescent="0.3">
      <c r="A7" s="91" t="str">
        <f>IF(ISBLANK(Jegyzőkönyv!A11),"",Jegyzőkönyv!A11)</f>
        <v>Székesfehérvári István Király Ált. Isk.</v>
      </c>
      <c r="B7" s="18" t="s">
        <v>5</v>
      </c>
      <c r="C7" s="92">
        <f>INDEX($B$101:$K$112,2,$G$1)</f>
        <v>2.033217592592593E-3</v>
      </c>
      <c r="D7" s="92"/>
      <c r="E7" s="78" t="str">
        <f>Jegyzőkönyv!AG11</f>
        <v/>
      </c>
      <c r="F7" s="1"/>
      <c r="G7" s="1"/>
      <c r="P7" s="36">
        <v>7</v>
      </c>
    </row>
    <row r="8" spans="1:16" x14ac:dyDescent="0.3">
      <c r="A8" s="91"/>
      <c r="B8" s="20" t="s">
        <v>6</v>
      </c>
      <c r="C8" s="93">
        <f>INDEX($B$122:$K$133,2,$G$1)</f>
        <v>2.3148148148148147E-5</v>
      </c>
      <c r="D8" s="93"/>
      <c r="E8" s="78"/>
      <c r="F8" s="1"/>
      <c r="G8" s="1"/>
      <c r="P8" s="36">
        <v>8</v>
      </c>
    </row>
    <row r="9" spans="1:16" x14ac:dyDescent="0.3">
      <c r="A9" s="91"/>
      <c r="B9" s="22" t="s">
        <v>7</v>
      </c>
      <c r="C9" s="72">
        <f>SUM(C7:D8)</f>
        <v>2.056365740740741E-3</v>
      </c>
      <c r="D9" s="72"/>
      <c r="E9" s="78"/>
      <c r="F9" s="1"/>
      <c r="G9" s="1"/>
      <c r="P9" s="36">
        <v>9</v>
      </c>
    </row>
    <row r="10" spans="1:16" x14ac:dyDescent="0.3">
      <c r="A10" s="91"/>
      <c r="B10" s="22" t="s">
        <v>8</v>
      </c>
      <c r="C10" s="64">
        <f>IF(ISBLANK(C7),"",INDEX($B$68:$K$79,2,$G$1))</f>
        <v>8</v>
      </c>
      <c r="D10" s="64"/>
      <c r="E10" s="78"/>
      <c r="F10" s="1"/>
      <c r="G10" s="1"/>
      <c r="P10" s="36">
        <v>10</v>
      </c>
    </row>
    <row r="11" spans="1:16" x14ac:dyDescent="0.3">
      <c r="A11" s="91"/>
      <c r="B11" s="5" t="s">
        <v>9</v>
      </c>
      <c r="C11" s="23">
        <f>INDEX($B$140:$K$147,2,$G$1)</f>
        <v>1</v>
      </c>
      <c r="D11" s="24">
        <f>INDEX($B$84:$K$95,2,$G$1)</f>
        <v>51</v>
      </c>
      <c r="E11" s="78"/>
      <c r="F11" s="1"/>
      <c r="G11" s="1"/>
      <c r="P11" s="36"/>
    </row>
    <row r="12" spans="1:16" x14ac:dyDescent="0.3">
      <c r="A12" s="91" t="str">
        <f>IF(ISBLANK(Jegyzőkönyv!A16),"",Jegyzőkönyv!A16)</f>
        <v>Egri Hunyadi Mátyás Ált. Isk.</v>
      </c>
      <c r="B12" s="18" t="s">
        <v>5</v>
      </c>
      <c r="C12" s="92">
        <f>INDEX($B$101:$K$112,3,$G$1)</f>
        <v>1.6333333333333332E-3</v>
      </c>
      <c r="D12" s="92"/>
      <c r="E12" s="78" t="str">
        <f>Jegyzőkönyv!AG16</f>
        <v/>
      </c>
      <c r="F12" s="1"/>
      <c r="G12" s="1"/>
      <c r="P12" s="36"/>
    </row>
    <row r="13" spans="1:16" x14ac:dyDescent="0.3">
      <c r="A13" s="91"/>
      <c r="B13" s="20" t="s">
        <v>6</v>
      </c>
      <c r="C13" s="93">
        <f>INDEX($B$122:$K$133,3,$G$1)</f>
        <v>0</v>
      </c>
      <c r="D13" s="93"/>
      <c r="E13" s="78"/>
      <c r="F13" s="1"/>
      <c r="G13" s="1"/>
      <c r="P13" s="36"/>
    </row>
    <row r="14" spans="1:16" x14ac:dyDescent="0.3">
      <c r="A14" s="91"/>
      <c r="B14" s="22" t="s">
        <v>7</v>
      </c>
      <c r="C14" s="72">
        <f>SUM(C12:D13)</f>
        <v>1.6333333333333332E-3</v>
      </c>
      <c r="D14" s="72"/>
      <c r="E14" s="78"/>
      <c r="F14" s="1"/>
      <c r="G14" s="1"/>
      <c r="P14" s="36"/>
    </row>
    <row r="15" spans="1:16" x14ac:dyDescent="0.3">
      <c r="A15" s="91"/>
      <c r="B15" s="22" t="s">
        <v>8</v>
      </c>
      <c r="C15" s="64">
        <f>IF(ISBLANK(C12),"",INDEX($B$68:$K$79,3,$G$1))</f>
        <v>3</v>
      </c>
      <c r="D15" s="64"/>
      <c r="E15" s="78"/>
      <c r="F15" s="1"/>
      <c r="G15" s="1"/>
      <c r="P15" s="36"/>
    </row>
    <row r="16" spans="1:16" x14ac:dyDescent="0.3">
      <c r="A16" s="91"/>
      <c r="B16" s="5" t="s">
        <v>9</v>
      </c>
      <c r="C16" s="23">
        <f>INDEX($B$140:$K$147,3,$G$1)</f>
        <v>6</v>
      </c>
      <c r="D16" s="24" t="str">
        <f>INDEX($B$84:$K$95,3,$G$1)</f>
        <v/>
      </c>
      <c r="E16" s="78"/>
      <c r="F16" s="1"/>
      <c r="G16" s="1"/>
      <c r="P16" s="36"/>
    </row>
    <row r="17" spans="1:16" x14ac:dyDescent="0.3">
      <c r="A17" s="91" t="str">
        <f>IF(ISBLANK(Jegyzőkönyv!A21),"",Jegyzőkönyv!A21)</f>
        <v>Somogyi Imre Ált. Isk. - Abony</v>
      </c>
      <c r="B17" s="18" t="s">
        <v>5</v>
      </c>
      <c r="C17" s="92">
        <f>INDEX($B$101:$K$112,4,$G$1)</f>
        <v>1.8184027777777779E-3</v>
      </c>
      <c r="D17" s="92"/>
      <c r="E17" s="78" t="str">
        <f>Jegyzőkönyv!AG21</f>
        <v/>
      </c>
      <c r="F17" s="1"/>
      <c r="G17" s="1"/>
      <c r="P17" s="36"/>
    </row>
    <row r="18" spans="1:16" x14ac:dyDescent="0.3">
      <c r="A18" s="91"/>
      <c r="B18" s="20" t="s">
        <v>6</v>
      </c>
      <c r="C18" s="93">
        <f>INDEX($B$122:$K$133,4,$G$1)</f>
        <v>0</v>
      </c>
      <c r="D18" s="93"/>
      <c r="E18" s="78"/>
      <c r="F18" s="1"/>
      <c r="G18" s="1"/>
      <c r="P18" s="36"/>
    </row>
    <row r="19" spans="1:16" x14ac:dyDescent="0.3">
      <c r="A19" s="91"/>
      <c r="B19" s="22" t="s">
        <v>7</v>
      </c>
      <c r="C19" s="72">
        <f>SUM(C17:D18)</f>
        <v>1.8184027777777779E-3</v>
      </c>
      <c r="D19" s="72"/>
      <c r="E19" s="78"/>
      <c r="F19" s="1"/>
      <c r="G19" s="1"/>
    </row>
    <row r="20" spans="1:16" x14ac:dyDescent="0.3">
      <c r="A20" s="91"/>
      <c r="B20" s="22" t="s">
        <v>8</v>
      </c>
      <c r="C20" s="64">
        <f>IF(ISBLANK(C17),"",INDEX($B$68:$K$79,4,$G$1))</f>
        <v>7</v>
      </c>
      <c r="D20" s="64"/>
      <c r="E20" s="78"/>
      <c r="F20" s="1"/>
      <c r="G20" s="1"/>
    </row>
    <row r="21" spans="1:16" x14ac:dyDescent="0.3">
      <c r="A21" s="91"/>
      <c r="B21" s="5" t="s">
        <v>9</v>
      </c>
      <c r="C21" s="23">
        <f>INDEX($B$140:$K$147,4,$G$1)</f>
        <v>2</v>
      </c>
      <c r="D21" s="24">
        <f>INDEX($B$84:$K$95,4,$G$1)</f>
        <v>24</v>
      </c>
      <c r="E21" s="78"/>
      <c r="F21" s="1"/>
      <c r="G21" s="1"/>
    </row>
    <row r="22" spans="1:16" x14ac:dyDescent="0.3">
      <c r="A22" s="91" t="str">
        <f>IF(ISBLANK(Jegyzőkönyv!A26),"",Jegyzőkönyv!A26)</f>
        <v>Oladi Ált. Isk. - Szombathely</v>
      </c>
      <c r="B22" s="18" t="s">
        <v>5</v>
      </c>
      <c r="C22" s="92">
        <f>INDEX($B$101:$K$112,5,$G$1)</f>
        <v>1.4686342592592592E-3</v>
      </c>
      <c r="D22" s="92"/>
      <c r="E22" s="78" t="str">
        <f>Jegyzőkönyv!AG26</f>
        <v/>
      </c>
      <c r="F22" s="1"/>
      <c r="G22" s="1"/>
    </row>
    <row r="23" spans="1:16" x14ac:dyDescent="0.3">
      <c r="A23" s="91"/>
      <c r="B23" s="20" t="s">
        <v>6</v>
      </c>
      <c r="C23" s="93">
        <f>INDEX($B$122:$K$133,5,$G$1)</f>
        <v>2.3148148148148147E-5</v>
      </c>
      <c r="D23" s="93"/>
      <c r="E23" s="78"/>
      <c r="F23" s="1"/>
      <c r="G23" s="1"/>
    </row>
    <row r="24" spans="1:16" x14ac:dyDescent="0.3">
      <c r="A24" s="91"/>
      <c r="B24" s="22" t="s">
        <v>7</v>
      </c>
      <c r="C24" s="72">
        <f>SUM(C22:D23)</f>
        <v>1.4917824074074074E-3</v>
      </c>
      <c r="D24" s="72"/>
      <c r="E24" s="78"/>
      <c r="F24" s="1"/>
      <c r="G24" s="1"/>
    </row>
    <row r="25" spans="1:16" x14ac:dyDescent="0.3">
      <c r="A25" s="91"/>
      <c r="B25" s="22" t="s">
        <v>8</v>
      </c>
      <c r="C25" s="64">
        <f>IF(ISBLANK(C22),"",INDEX($B$68:$K$79,5,$G$1))</f>
        <v>1</v>
      </c>
      <c r="D25" s="64"/>
      <c r="E25" s="78"/>
      <c r="F25" s="1"/>
      <c r="G25" s="1"/>
    </row>
    <row r="26" spans="1:16" x14ac:dyDescent="0.3">
      <c r="A26" s="91"/>
      <c r="B26" s="5" t="s">
        <v>9</v>
      </c>
      <c r="C26" s="23">
        <f>INDEX($B$140:$K$147,5,$G$1)</f>
        <v>8</v>
      </c>
      <c r="D26" s="24">
        <f>INDEX($B$84:$K$95,5,$G$1)</f>
        <v>60</v>
      </c>
      <c r="E26" s="78"/>
      <c r="F26" s="1"/>
      <c r="G26" s="1"/>
    </row>
    <row r="27" spans="1:16" x14ac:dyDescent="0.3">
      <c r="A27" s="91" t="str">
        <f>IF(ISBLANK(Jegyzőkönyv!A31),"",Jegyzőkönyv!A31)</f>
        <v>Szombathelyi Zrínyi Ilona Ált. Isk.</v>
      </c>
      <c r="B27" s="18" t="s">
        <v>5</v>
      </c>
      <c r="C27" s="92">
        <f>INDEX($B$101:$K$112,6,$G$1)</f>
        <v>1.7101851851851852E-3</v>
      </c>
      <c r="D27" s="92"/>
      <c r="E27" s="78" t="str">
        <f>Jegyzőkönyv!AG31</f>
        <v/>
      </c>
      <c r="F27" s="1"/>
      <c r="G27" s="1"/>
    </row>
    <row r="28" spans="1:16" x14ac:dyDescent="0.3">
      <c r="A28" s="91"/>
      <c r="B28" s="20" t="s">
        <v>6</v>
      </c>
      <c r="C28" s="93">
        <f>INDEX($B$122:$K$133,6,$G$1)</f>
        <v>0</v>
      </c>
      <c r="D28" s="93"/>
      <c r="E28" s="78"/>
      <c r="F28" s="1"/>
      <c r="G28" s="1"/>
    </row>
    <row r="29" spans="1:16" x14ac:dyDescent="0.3">
      <c r="A29" s="91"/>
      <c r="B29" s="22" t="s">
        <v>7</v>
      </c>
      <c r="C29" s="72">
        <f>SUM(C27:D28)</f>
        <v>1.7101851851851852E-3</v>
      </c>
      <c r="D29" s="72"/>
      <c r="E29" s="78"/>
      <c r="F29" s="1"/>
      <c r="G29" s="1"/>
    </row>
    <row r="30" spans="1:16" x14ac:dyDescent="0.3">
      <c r="A30" s="91"/>
      <c r="B30" s="22" t="s">
        <v>8</v>
      </c>
      <c r="C30" s="64">
        <f>IF(ISBLANK(C27),"",INDEX($B$68:$K$79,6,$G$1))</f>
        <v>4</v>
      </c>
      <c r="D30" s="64"/>
      <c r="E30" s="78"/>
      <c r="F30" s="1"/>
      <c r="G30" s="1"/>
    </row>
    <row r="31" spans="1:16" x14ac:dyDescent="0.3">
      <c r="A31" s="91"/>
      <c r="B31" s="5" t="s">
        <v>9</v>
      </c>
      <c r="C31" s="23">
        <f>INDEX($B$140:$K$147,6,$G$1)</f>
        <v>5</v>
      </c>
      <c r="D31" s="24">
        <f>INDEX($B$84:$K$95,6,$G$1)</f>
        <v>51</v>
      </c>
      <c r="E31" s="78"/>
      <c r="F31" s="1"/>
      <c r="G31" s="1"/>
    </row>
    <row r="32" spans="1:16" x14ac:dyDescent="0.3">
      <c r="A32" s="91" t="str">
        <f>IF(ISBLANK(Jegyzőkönyv!A36),"",Jegyzőkönyv!A36)</f>
        <v>Györgyi Dénes Ált. Isk. - Balatonalmádi</v>
      </c>
      <c r="B32" s="18" t="s">
        <v>5</v>
      </c>
      <c r="C32" s="92">
        <f>INDEX($B$101:$K$112,7,$G$1)</f>
        <v>1.6658564814814815E-3</v>
      </c>
      <c r="D32" s="92"/>
      <c r="E32" s="78" t="str">
        <f>Jegyzőkönyv!AG36</f>
        <v/>
      </c>
      <c r="F32" s="1"/>
      <c r="G32" s="1"/>
    </row>
    <row r="33" spans="1:7" x14ac:dyDescent="0.3">
      <c r="A33" s="91"/>
      <c r="B33" s="20" t="s">
        <v>6</v>
      </c>
      <c r="C33" s="93">
        <f>INDEX($B$122:$K$133,7,$G$1)</f>
        <v>5.7870370370370366E-5</v>
      </c>
      <c r="D33" s="93"/>
      <c r="E33" s="78"/>
      <c r="F33" s="1"/>
      <c r="G33" s="1"/>
    </row>
    <row r="34" spans="1:7" x14ac:dyDescent="0.3">
      <c r="A34" s="91"/>
      <c r="B34" s="22" t="s">
        <v>7</v>
      </c>
      <c r="C34" s="72">
        <f>SUM(C32:D33)</f>
        <v>1.7237268518518519E-3</v>
      </c>
      <c r="D34" s="72"/>
      <c r="E34" s="78"/>
      <c r="F34" s="1"/>
      <c r="G34" s="1"/>
    </row>
    <row r="35" spans="1:7" x14ac:dyDescent="0.3">
      <c r="A35" s="91"/>
      <c r="B35" s="22" t="s">
        <v>8</v>
      </c>
      <c r="C35" s="64">
        <f>IF(ISBLANK(C32),"",INDEX($B$68:$K$79,7,$G$1))</f>
        <v>5</v>
      </c>
      <c r="D35" s="64"/>
      <c r="E35" s="78"/>
      <c r="F35" s="1"/>
      <c r="G35" s="1"/>
    </row>
    <row r="36" spans="1:7" x14ac:dyDescent="0.3">
      <c r="A36" s="91"/>
      <c r="B36" s="5" t="s">
        <v>9</v>
      </c>
      <c r="C36" s="23">
        <f>INDEX($B$140:$K$147,7,$G$1)</f>
        <v>4</v>
      </c>
      <c r="D36" s="24">
        <f>INDEX($B$84:$K$95,7,$G$1)</f>
        <v>37</v>
      </c>
      <c r="E36" s="78"/>
      <c r="F36" s="1"/>
      <c r="G36" s="1"/>
    </row>
    <row r="37" spans="1:7" x14ac:dyDescent="0.3">
      <c r="A37" s="91" t="str">
        <f>IF(ISBLANK(Jegyzőkönyv!A41),"",Jegyzőkönyv!A41)</f>
        <v>Kőrösi Csoma Sándor-Péterfy Sándor Ált. Isk. - Nagykanizsa</v>
      </c>
      <c r="B37" s="18" t="s">
        <v>5</v>
      </c>
      <c r="C37" s="92">
        <f>INDEX($B$101:$K$112,8,$G$1)</f>
        <v>1.5652777777777776E-3</v>
      </c>
      <c r="D37" s="92"/>
      <c r="E37" s="78" t="str">
        <f>Jegyzőkönyv!AG41</f>
        <v/>
      </c>
      <c r="F37" s="1"/>
      <c r="G37" s="1"/>
    </row>
    <row r="38" spans="1:7" x14ac:dyDescent="0.3">
      <c r="A38" s="91"/>
      <c r="B38" s="20" t="s">
        <v>6</v>
      </c>
      <c r="C38" s="93">
        <f>INDEX($B$122:$K$133,8,$G$1)</f>
        <v>0</v>
      </c>
      <c r="D38" s="93"/>
      <c r="E38" s="78"/>
      <c r="F38" s="1"/>
      <c r="G38" s="1"/>
    </row>
    <row r="39" spans="1:7" x14ac:dyDescent="0.3">
      <c r="A39" s="91"/>
      <c r="B39" s="22" t="s">
        <v>7</v>
      </c>
      <c r="C39" s="72">
        <f>SUM(C37:D38)</f>
        <v>1.5652777777777776E-3</v>
      </c>
      <c r="D39" s="72"/>
      <c r="E39" s="78"/>
      <c r="F39" s="1"/>
      <c r="G39" s="1"/>
    </row>
    <row r="40" spans="1:7" x14ac:dyDescent="0.3">
      <c r="A40" s="91"/>
      <c r="B40" s="22" t="s">
        <v>8</v>
      </c>
      <c r="C40" s="64">
        <f>IF(ISBLANK(C37),"",INDEX($B$68:$K$79,8,$G$1))</f>
        <v>2</v>
      </c>
      <c r="D40" s="64"/>
      <c r="E40" s="78"/>
      <c r="F40" s="1"/>
      <c r="G40" s="1"/>
    </row>
    <row r="41" spans="1:7" x14ac:dyDescent="0.3">
      <c r="A41" s="91"/>
      <c r="B41" s="5" t="s">
        <v>9</v>
      </c>
      <c r="C41" s="23">
        <f>INDEX($B$140:$K$147,8,$G$1)</f>
        <v>7</v>
      </c>
      <c r="D41" s="24">
        <f>INDEX($B$84:$K$95,8,$G$1)</f>
        <v>43</v>
      </c>
      <c r="E41" s="78"/>
      <c r="F41" s="1"/>
      <c r="G41" s="1"/>
    </row>
    <row r="42" spans="1:7" x14ac:dyDescent="0.3">
      <c r="A42" s="91" t="str">
        <f>IF(ISBLANK(Jegyzőkönyv!A46),"",Jegyzőkönyv!A46)</f>
        <v/>
      </c>
      <c r="B42" s="18" t="s">
        <v>5</v>
      </c>
      <c r="C42" s="92">
        <f>INDEX($B$101:$K$112,9,$G$1)</f>
        <v>0</v>
      </c>
      <c r="D42" s="92"/>
      <c r="E42" s="78" t="str">
        <f>Jegyzőkönyv!AG46</f>
        <v/>
      </c>
    </row>
    <row r="43" spans="1:7" x14ac:dyDescent="0.3">
      <c r="A43" s="91"/>
      <c r="B43" s="20" t="s">
        <v>6</v>
      </c>
      <c r="C43" s="93">
        <f>INDEX($B$122:$K$133,9,$G$1)</f>
        <v>0</v>
      </c>
      <c r="D43" s="93"/>
      <c r="E43" s="78"/>
    </row>
    <row r="44" spans="1:7" x14ac:dyDescent="0.3">
      <c r="A44" s="91"/>
      <c r="B44" s="22" t="s">
        <v>7</v>
      </c>
      <c r="C44" s="72">
        <f>SUM(C42:D43)</f>
        <v>0</v>
      </c>
      <c r="D44" s="72"/>
      <c r="E44" s="78"/>
    </row>
    <row r="45" spans="1:7" x14ac:dyDescent="0.3">
      <c r="A45" s="91"/>
      <c r="B45" s="22" t="s">
        <v>8</v>
      </c>
      <c r="C45" s="64" t="str">
        <f>IF(ISBLANK(C42),"",INDEX($B$68:$K$79,9,$G$1))</f>
        <v/>
      </c>
      <c r="D45" s="64"/>
      <c r="E45" s="78"/>
    </row>
    <row r="46" spans="1:7" x14ac:dyDescent="0.3">
      <c r="A46" s="91"/>
      <c r="B46" s="5" t="s">
        <v>9</v>
      </c>
      <c r="C46" s="23">
        <f>INDEX($B$140:$K$147,5,$G$1)</f>
        <v>8</v>
      </c>
      <c r="D46" s="24" t="str">
        <f>INDEX($B$84:$K$95,9,$G$1)</f>
        <v/>
      </c>
      <c r="E46" s="78"/>
    </row>
    <row r="47" spans="1:7" x14ac:dyDescent="0.3">
      <c r="A47" s="91" t="str">
        <f>IF(ISBLANK(Jegyzőkönyv!A51),"",Jegyzőkönyv!A51)</f>
        <v/>
      </c>
      <c r="B47" s="18" t="s">
        <v>5</v>
      </c>
      <c r="C47" s="92">
        <f>INDEX($B$101:$K$112,10,$G$1)</f>
        <v>0</v>
      </c>
      <c r="D47" s="92"/>
      <c r="E47" s="78" t="str">
        <f>Jegyzőkönyv!AG51</f>
        <v/>
      </c>
    </row>
    <row r="48" spans="1:7" x14ac:dyDescent="0.3">
      <c r="A48" s="91"/>
      <c r="B48" s="20" t="s">
        <v>6</v>
      </c>
      <c r="C48" s="93">
        <f>INDEX($B$122:$K$133,10,$G$1)</f>
        <v>0</v>
      </c>
      <c r="D48" s="93"/>
      <c r="E48" s="78"/>
    </row>
    <row r="49" spans="1:5" x14ac:dyDescent="0.3">
      <c r="A49" s="91"/>
      <c r="B49" s="22" t="s">
        <v>7</v>
      </c>
      <c r="C49" s="72">
        <f>SUM(C47:D48)</f>
        <v>0</v>
      </c>
      <c r="D49" s="72"/>
      <c r="E49" s="78"/>
    </row>
    <row r="50" spans="1:5" x14ac:dyDescent="0.3">
      <c r="A50" s="91"/>
      <c r="B50" s="22" t="s">
        <v>8</v>
      </c>
      <c r="C50" s="64" t="str">
        <f>IF(ISBLANK(C47),"",INDEX($B$68:$K$79,10,$G$1))</f>
        <v/>
      </c>
      <c r="D50" s="64"/>
      <c r="E50" s="78"/>
    </row>
    <row r="51" spans="1:5" x14ac:dyDescent="0.3">
      <c r="A51" s="91"/>
      <c r="B51" s="5" t="s">
        <v>9</v>
      </c>
      <c r="C51" s="23">
        <f>INDEX($B$140:$K$147,6,$G$1)</f>
        <v>5</v>
      </c>
      <c r="D51" s="24" t="str">
        <f>INDEX($B$84:$K$95,10,$G$1)</f>
        <v/>
      </c>
      <c r="E51" s="78"/>
    </row>
    <row r="52" spans="1:5" x14ac:dyDescent="0.3">
      <c r="A52" s="91" t="str">
        <f>IF(ISBLANK(Jegyzőkönyv!A56),"",Jegyzőkönyv!A56)</f>
        <v/>
      </c>
      <c r="B52" s="18" t="s">
        <v>5</v>
      </c>
      <c r="C52" s="92">
        <f>INDEX($B$101:$K$112,11,$G$1)</f>
        <v>0</v>
      </c>
      <c r="D52" s="92"/>
      <c r="E52" s="78" t="str">
        <f>Jegyzőkönyv!AG56</f>
        <v/>
      </c>
    </row>
    <row r="53" spans="1:5" x14ac:dyDescent="0.3">
      <c r="A53" s="91"/>
      <c r="B53" s="20" t="s">
        <v>6</v>
      </c>
      <c r="C53" s="93">
        <f>INDEX($B$122:$K$133,11,$G$1)</f>
        <v>0</v>
      </c>
      <c r="D53" s="93"/>
      <c r="E53" s="78"/>
    </row>
    <row r="54" spans="1:5" x14ac:dyDescent="0.3">
      <c r="A54" s="91"/>
      <c r="B54" s="22" t="s">
        <v>7</v>
      </c>
      <c r="C54" s="72">
        <f>SUM(C52:D53)</f>
        <v>0</v>
      </c>
      <c r="D54" s="72"/>
      <c r="E54" s="78"/>
    </row>
    <row r="55" spans="1:5" x14ac:dyDescent="0.3">
      <c r="A55" s="91"/>
      <c r="B55" s="22" t="s">
        <v>8</v>
      </c>
      <c r="C55" s="64" t="str">
        <f>IF(ISBLANK(C52),"",INDEX($B$68:$K$79,11,$G$1))</f>
        <v/>
      </c>
      <c r="D55" s="64"/>
      <c r="E55" s="78"/>
    </row>
    <row r="56" spans="1:5" x14ac:dyDescent="0.3">
      <c r="A56" s="91"/>
      <c r="B56" s="5" t="s">
        <v>9</v>
      </c>
      <c r="C56" s="23">
        <f>INDEX($B$140:$K$147,7,$G$1)</f>
        <v>4</v>
      </c>
      <c r="D56" s="24" t="str">
        <f>INDEX($B$84:$K$95,11,$G$1)</f>
        <v/>
      </c>
      <c r="E56" s="78"/>
    </row>
    <row r="57" spans="1:5" x14ac:dyDescent="0.3">
      <c r="A57" s="91" t="str">
        <f>IF(ISBLANK(Jegyzőkönyv!A61),"",Jegyzőkönyv!A61)</f>
        <v/>
      </c>
      <c r="B57" s="18" t="s">
        <v>5</v>
      </c>
      <c r="C57" s="92">
        <f>INDEX($B$101:$K$112,12,$G$1)</f>
        <v>0</v>
      </c>
      <c r="D57" s="92"/>
      <c r="E57" s="78" t="str">
        <f>Jegyzőkönyv!AG61</f>
        <v/>
      </c>
    </row>
    <row r="58" spans="1:5" x14ac:dyDescent="0.3">
      <c r="A58" s="91"/>
      <c r="B58" s="20" t="s">
        <v>6</v>
      </c>
      <c r="C58" s="93">
        <f>INDEX($B$122:$K$133,12,$G$1)</f>
        <v>0</v>
      </c>
      <c r="D58" s="93"/>
      <c r="E58" s="78"/>
    </row>
    <row r="59" spans="1:5" x14ac:dyDescent="0.3">
      <c r="A59" s="91"/>
      <c r="B59" s="22" t="s">
        <v>7</v>
      </c>
      <c r="C59" s="72">
        <f>SUM(C57:D58)</f>
        <v>0</v>
      </c>
      <c r="D59" s="72"/>
      <c r="E59" s="78"/>
    </row>
    <row r="60" spans="1:5" x14ac:dyDescent="0.3">
      <c r="A60" s="91"/>
      <c r="B60" s="22" t="s">
        <v>8</v>
      </c>
      <c r="C60" s="64" t="str">
        <f>IF(ISBLANK(C57),"",INDEX($B$68:$K$79,12,$G$1))</f>
        <v/>
      </c>
      <c r="D60" s="64"/>
      <c r="E60" s="78"/>
    </row>
    <row r="61" spans="1:5" x14ac:dyDescent="0.3">
      <c r="A61" s="91"/>
      <c r="B61" s="5" t="s">
        <v>9</v>
      </c>
      <c r="C61" s="23">
        <f>INDEX($B$140:$K$147,8,$G$1)</f>
        <v>7</v>
      </c>
      <c r="D61" s="24" t="str">
        <f>INDEX($B$84:$K$95,12,$G$1)</f>
        <v/>
      </c>
      <c r="E61" s="78"/>
    </row>
    <row r="65" spans="1:11" s="31" customFormat="1" x14ac:dyDescent="0.3"/>
    <row r="66" spans="1:11" s="31" customFormat="1" x14ac:dyDescent="0.3">
      <c r="A66" s="31" t="s">
        <v>52</v>
      </c>
    </row>
    <row r="67" spans="1:11" s="31" customFormat="1" x14ac:dyDescent="0.3">
      <c r="B67" s="29" t="s">
        <v>53</v>
      </c>
      <c r="C67" s="29" t="s">
        <v>54</v>
      </c>
      <c r="D67" s="29" t="s">
        <v>55</v>
      </c>
      <c r="E67" s="29" t="s">
        <v>56</v>
      </c>
      <c r="F67" s="29" t="s">
        <v>57</v>
      </c>
      <c r="G67" s="29" t="s">
        <v>58</v>
      </c>
      <c r="H67" s="29" t="s">
        <v>59</v>
      </c>
      <c r="I67" s="29" t="s">
        <v>60</v>
      </c>
      <c r="J67" s="29" t="s">
        <v>61</v>
      </c>
      <c r="K67" s="29" t="s">
        <v>62</v>
      </c>
    </row>
    <row r="68" spans="1:11" s="31" customFormat="1" x14ac:dyDescent="0.3">
      <c r="A68" s="29" t="s">
        <v>53</v>
      </c>
      <c r="B68" s="31">
        <f>Jegyzőkönyv!C9</f>
        <v>8</v>
      </c>
      <c r="C68" s="31">
        <f>Jegyzőkönyv!F9</f>
        <v>6</v>
      </c>
      <c r="D68" s="31">
        <f>Jegyzőkönyv!I9</f>
        <v>7</v>
      </c>
      <c r="E68" s="31">
        <f>Jegyzőkönyv!L9</f>
        <v>7</v>
      </c>
      <c r="F68" s="31">
        <f>Jegyzőkönyv!O9</f>
        <v>6</v>
      </c>
      <c r="G68" s="31">
        <f>Jegyzőkönyv!R9</f>
        <v>7</v>
      </c>
      <c r="H68" s="31">
        <f>Jegyzőkönyv!U9</f>
        <v>7</v>
      </c>
      <c r="I68" s="31">
        <f>Jegyzőkönyv!X9</f>
        <v>6</v>
      </c>
      <c r="J68" s="31">
        <f>Jegyzőkönyv!AA9</f>
        <v>8</v>
      </c>
      <c r="K68" s="31" t="str">
        <f>Jegyzőkönyv!AD9</f>
        <v/>
      </c>
    </row>
    <row r="69" spans="1:11" s="31" customFormat="1" x14ac:dyDescent="0.3">
      <c r="A69" s="29" t="s">
        <v>54</v>
      </c>
      <c r="B69" s="31">
        <f>Jegyzőkönyv!C14</f>
        <v>7</v>
      </c>
      <c r="C69" s="31">
        <f>Jegyzőkönyv!F14</f>
        <v>8</v>
      </c>
      <c r="D69" s="31">
        <f>Jegyzőkönyv!I14</f>
        <v>8</v>
      </c>
      <c r="E69" s="31">
        <f>Jegyzőkönyv!L14</f>
        <v>6</v>
      </c>
      <c r="F69" s="31">
        <f>Jegyzőkönyv!O14</f>
        <v>8</v>
      </c>
      <c r="G69" s="31">
        <f>Jegyzőkönyv!R14</f>
        <v>5</v>
      </c>
      <c r="H69" s="31">
        <f>Jegyzőkönyv!U14</f>
        <v>8</v>
      </c>
      <c r="I69" s="31">
        <f>Jegyzőkönyv!X14</f>
        <v>8</v>
      </c>
      <c r="J69" s="31">
        <f>Jegyzőkönyv!AA14</f>
        <v>7</v>
      </c>
      <c r="K69" s="31" t="str">
        <f>Jegyzőkönyv!AD14</f>
        <v/>
      </c>
    </row>
    <row r="70" spans="1:11" s="31" customFormat="1" x14ac:dyDescent="0.3">
      <c r="A70" s="29" t="s">
        <v>55</v>
      </c>
      <c r="B70" s="31">
        <f>Jegyzőkönyv!C19</f>
        <v>3</v>
      </c>
      <c r="C70" s="31">
        <f>Jegyzőkönyv!F19</f>
        <v>5</v>
      </c>
      <c r="D70" s="31">
        <f>Jegyzőkönyv!I19</f>
        <v>5</v>
      </c>
      <c r="E70" s="31">
        <f>Jegyzőkönyv!L19</f>
        <v>3</v>
      </c>
      <c r="F70" s="31">
        <f>Jegyzőkönyv!O19</f>
        <v>3</v>
      </c>
      <c r="G70" s="31">
        <f>Jegyzőkönyv!R19</f>
        <v>4</v>
      </c>
      <c r="H70" s="31">
        <f>Jegyzőkönyv!U19</f>
        <v>5</v>
      </c>
      <c r="I70" s="31">
        <f>Jegyzőkönyv!X19</f>
        <v>3</v>
      </c>
      <c r="J70" s="31">
        <f>Jegyzőkönyv!AA19</f>
        <v>5</v>
      </c>
      <c r="K70" s="31" t="str">
        <f>Jegyzőkönyv!AD19</f>
        <v/>
      </c>
    </row>
    <row r="71" spans="1:11" s="31" customFormat="1" x14ac:dyDescent="0.3">
      <c r="A71" s="29" t="s">
        <v>56</v>
      </c>
      <c r="B71" s="31">
        <f>Jegyzőkönyv!C24</f>
        <v>4</v>
      </c>
      <c r="C71" s="31">
        <f>Jegyzőkönyv!F24</f>
        <v>7</v>
      </c>
      <c r="D71" s="31">
        <f>Jegyzőkönyv!I24</f>
        <v>6</v>
      </c>
      <c r="E71" s="31">
        <f>Jegyzőkönyv!L24</f>
        <v>8</v>
      </c>
      <c r="F71" s="31">
        <f>Jegyzőkönyv!O24</f>
        <v>7</v>
      </c>
      <c r="G71" s="31">
        <f>Jegyzőkönyv!R24</f>
        <v>3</v>
      </c>
      <c r="H71" s="31">
        <f>Jegyzőkönyv!U24</f>
        <v>6</v>
      </c>
      <c r="I71" s="31">
        <f>Jegyzőkönyv!X24</f>
        <v>7</v>
      </c>
      <c r="J71" s="31">
        <f>Jegyzőkönyv!AA24</f>
        <v>6</v>
      </c>
      <c r="K71" s="31" t="str">
        <f>Jegyzőkönyv!AD24</f>
        <v/>
      </c>
    </row>
    <row r="72" spans="1:11" s="31" customFormat="1" x14ac:dyDescent="0.3">
      <c r="A72" s="29" t="s">
        <v>57</v>
      </c>
      <c r="B72" s="31">
        <f>Jegyzőkönyv!C29</f>
        <v>2</v>
      </c>
      <c r="C72" s="31">
        <f>Jegyzőkönyv!F29</f>
        <v>1</v>
      </c>
      <c r="D72" s="31">
        <f>Jegyzőkönyv!I29</f>
        <v>1</v>
      </c>
      <c r="E72" s="31">
        <f>Jegyzőkönyv!L29</f>
        <v>1</v>
      </c>
      <c r="F72" s="31">
        <f>Jegyzőkönyv!O29</f>
        <v>4</v>
      </c>
      <c r="G72" s="31">
        <f>Jegyzőkönyv!R29</f>
        <v>1</v>
      </c>
      <c r="H72" s="31">
        <f>Jegyzőkönyv!U29</f>
        <v>1</v>
      </c>
      <c r="I72" s="31">
        <f>Jegyzőkönyv!X29</f>
        <v>1</v>
      </c>
      <c r="J72" s="31">
        <f>Jegyzőkönyv!AA29</f>
        <v>1</v>
      </c>
      <c r="K72" s="31" t="str">
        <f>Jegyzőkönyv!AD29</f>
        <v/>
      </c>
    </row>
    <row r="73" spans="1:11" s="31" customFormat="1" x14ac:dyDescent="0.3">
      <c r="A73" s="29" t="s">
        <v>58</v>
      </c>
      <c r="B73" s="31">
        <f>Jegyzőkönyv!C34</f>
        <v>1</v>
      </c>
      <c r="C73" s="31">
        <f>Jegyzőkönyv!F34</f>
        <v>2</v>
      </c>
      <c r="D73" s="31">
        <f>Jegyzőkönyv!I34</f>
        <v>2</v>
      </c>
      <c r="E73" s="31">
        <f>Jegyzőkönyv!L34</f>
        <v>2</v>
      </c>
      <c r="F73" s="31">
        <f>Jegyzőkönyv!O34</f>
        <v>5</v>
      </c>
      <c r="G73" s="31">
        <f>Jegyzőkönyv!R34</f>
        <v>2</v>
      </c>
      <c r="H73" s="31">
        <f>Jegyzőkönyv!U34</f>
        <v>3</v>
      </c>
      <c r="I73" s="31">
        <f>Jegyzőkönyv!X34</f>
        <v>4</v>
      </c>
      <c r="J73" s="31">
        <f>Jegyzőkönyv!AA34</f>
        <v>2</v>
      </c>
      <c r="K73" s="31" t="str">
        <f>Jegyzőkönyv!AD34</f>
        <v/>
      </c>
    </row>
    <row r="74" spans="1:11" s="31" customFormat="1" x14ac:dyDescent="0.3">
      <c r="A74" s="29" t="s">
        <v>59</v>
      </c>
      <c r="B74" s="31">
        <f>Jegyzőkönyv!C39</f>
        <v>5</v>
      </c>
      <c r="C74" s="31">
        <f>Jegyzőkönyv!F39</f>
        <v>3</v>
      </c>
      <c r="D74" s="31">
        <f>Jegyzőkönyv!I39</f>
        <v>3</v>
      </c>
      <c r="E74" s="31">
        <f>Jegyzőkönyv!L39</f>
        <v>5</v>
      </c>
      <c r="F74" s="31">
        <f>Jegyzőkönyv!O39</f>
        <v>2</v>
      </c>
      <c r="G74" s="31">
        <f>Jegyzőkönyv!R39</f>
        <v>8</v>
      </c>
      <c r="H74" s="31">
        <f>Jegyzőkönyv!U39</f>
        <v>4</v>
      </c>
      <c r="I74" s="31">
        <f>Jegyzőkönyv!X39</f>
        <v>5</v>
      </c>
      <c r="J74" s="31">
        <f>Jegyzőkönyv!AA39</f>
        <v>3</v>
      </c>
      <c r="K74" s="31" t="str">
        <f>Jegyzőkönyv!AD39</f>
        <v/>
      </c>
    </row>
    <row r="75" spans="1:11" s="31" customFormat="1" x14ac:dyDescent="0.3">
      <c r="A75" s="29" t="s">
        <v>60</v>
      </c>
      <c r="B75" s="31">
        <f>Jegyzőkönyv!C44</f>
        <v>6</v>
      </c>
      <c r="C75" s="31">
        <f>Jegyzőkönyv!F44</f>
        <v>4</v>
      </c>
      <c r="D75" s="31">
        <f>Jegyzőkönyv!I44</f>
        <v>4</v>
      </c>
      <c r="E75" s="31">
        <f>Jegyzőkönyv!L44</f>
        <v>4</v>
      </c>
      <c r="F75" s="31">
        <f>Jegyzőkönyv!O44</f>
        <v>1</v>
      </c>
      <c r="G75" s="31">
        <f>Jegyzőkönyv!R44</f>
        <v>6</v>
      </c>
      <c r="H75" s="31">
        <f>Jegyzőkönyv!U44</f>
        <v>2</v>
      </c>
      <c r="I75" s="31">
        <f>Jegyzőkönyv!X44</f>
        <v>2</v>
      </c>
      <c r="J75" s="31">
        <f>Jegyzőkönyv!AA44</f>
        <v>4</v>
      </c>
      <c r="K75" s="31" t="str">
        <f>Jegyzőkönyv!AD44</f>
        <v/>
      </c>
    </row>
    <row r="76" spans="1:11" s="31" customFormat="1" x14ac:dyDescent="0.3">
      <c r="A76" s="29" t="s">
        <v>61</v>
      </c>
      <c r="B76" s="31" t="str">
        <f>Jegyzőkönyv!C49</f>
        <v/>
      </c>
      <c r="C76" s="31" t="str">
        <f>Jegyzőkönyv!F49</f>
        <v/>
      </c>
      <c r="D76" s="31" t="str">
        <f>Jegyzőkönyv!I49</f>
        <v/>
      </c>
      <c r="E76" s="31" t="str">
        <f>Jegyzőkönyv!L49</f>
        <v/>
      </c>
      <c r="F76" s="31" t="str">
        <f>Jegyzőkönyv!O49</f>
        <v/>
      </c>
      <c r="G76" s="31" t="str">
        <f>Jegyzőkönyv!R49</f>
        <v/>
      </c>
      <c r="H76" s="31" t="str">
        <f>Jegyzőkönyv!U49</f>
        <v/>
      </c>
      <c r="I76" s="31" t="str">
        <f>Jegyzőkönyv!X49</f>
        <v/>
      </c>
      <c r="J76" s="31" t="str">
        <f>Jegyzőkönyv!AA49</f>
        <v/>
      </c>
      <c r="K76" s="31" t="str">
        <f>Jegyzőkönyv!AD49</f>
        <v/>
      </c>
    </row>
    <row r="77" spans="1:11" s="31" customFormat="1" x14ac:dyDescent="0.3">
      <c r="A77" s="29" t="s">
        <v>62</v>
      </c>
      <c r="B77" s="31" t="str">
        <f>Jegyzőkönyv!C54</f>
        <v/>
      </c>
      <c r="C77" s="31" t="str">
        <f>Jegyzőkönyv!F54</f>
        <v/>
      </c>
      <c r="D77" s="31" t="str">
        <f>Jegyzőkönyv!I54</f>
        <v/>
      </c>
      <c r="E77" s="31" t="str">
        <f>Jegyzőkönyv!L54</f>
        <v/>
      </c>
      <c r="F77" s="31" t="str">
        <f>Jegyzőkönyv!O54</f>
        <v/>
      </c>
      <c r="G77" s="31" t="str">
        <f>Jegyzőkönyv!R54</f>
        <v/>
      </c>
      <c r="H77" s="31" t="str">
        <f>Jegyzőkönyv!U54</f>
        <v/>
      </c>
      <c r="I77" s="31" t="str">
        <f>Jegyzőkönyv!X54</f>
        <v/>
      </c>
      <c r="J77" s="31" t="str">
        <f>Jegyzőkönyv!AA54</f>
        <v/>
      </c>
      <c r="K77" s="31" t="str">
        <f>Jegyzőkönyv!AD54</f>
        <v/>
      </c>
    </row>
    <row r="78" spans="1:11" s="31" customFormat="1" x14ac:dyDescent="0.3">
      <c r="A78" s="29" t="s">
        <v>63</v>
      </c>
      <c r="B78" s="31" t="str">
        <f>Jegyzőkönyv!C59</f>
        <v/>
      </c>
      <c r="C78" s="31" t="str">
        <f>Jegyzőkönyv!F59</f>
        <v/>
      </c>
      <c r="D78" s="31" t="str">
        <f>Jegyzőkönyv!I59</f>
        <v/>
      </c>
      <c r="E78" s="31" t="str">
        <f>Jegyzőkönyv!L59</f>
        <v/>
      </c>
      <c r="F78" s="31" t="str">
        <f>Jegyzőkönyv!O59</f>
        <v/>
      </c>
      <c r="G78" s="31" t="str">
        <f>Jegyzőkönyv!R59</f>
        <v/>
      </c>
      <c r="H78" s="31" t="str">
        <f>Jegyzőkönyv!U59</f>
        <v/>
      </c>
      <c r="I78" s="31" t="str">
        <f>Jegyzőkönyv!X59</f>
        <v/>
      </c>
      <c r="J78" s="31" t="str">
        <f>Jegyzőkönyv!AA59</f>
        <v/>
      </c>
      <c r="K78" s="31" t="str">
        <f>Jegyzőkönyv!AD59</f>
        <v/>
      </c>
    </row>
    <row r="79" spans="1:11" s="31" customFormat="1" x14ac:dyDescent="0.3">
      <c r="A79" s="29" t="s">
        <v>64</v>
      </c>
      <c r="B79" s="31" t="str">
        <f>Jegyzőkönyv!C64</f>
        <v/>
      </c>
      <c r="C79" s="31" t="str">
        <f>Jegyzőkönyv!F64</f>
        <v/>
      </c>
      <c r="D79" s="31" t="str">
        <f>Jegyzőkönyv!I64</f>
        <v/>
      </c>
      <c r="E79" s="31" t="str">
        <f>Jegyzőkönyv!L64</f>
        <v/>
      </c>
      <c r="F79" s="31" t="str">
        <f>Jegyzőkönyv!O64</f>
        <v/>
      </c>
      <c r="G79" s="31" t="str">
        <f>Jegyzőkönyv!R64</f>
        <v/>
      </c>
      <c r="H79" s="31" t="str">
        <f>Jegyzőkönyv!U64</f>
        <v/>
      </c>
      <c r="I79" s="31" t="str">
        <f>Jegyzőkönyv!X64</f>
        <v/>
      </c>
      <c r="J79" s="31" t="str">
        <f>Jegyzőkönyv!AA64</f>
        <v/>
      </c>
      <c r="K79" s="31" t="str">
        <f>Jegyzőkönyv!AD64</f>
        <v/>
      </c>
    </row>
    <row r="80" spans="1:11" s="31" customFormat="1" x14ac:dyDescent="0.3"/>
    <row r="81" spans="1:11" s="31" customFormat="1" x14ac:dyDescent="0.3"/>
    <row r="82" spans="1:11" s="31" customFormat="1" x14ac:dyDescent="0.3">
      <c r="A82" s="29" t="s">
        <v>65</v>
      </c>
    </row>
    <row r="83" spans="1:11" s="31" customFormat="1" x14ac:dyDescent="0.3">
      <c r="B83" s="29" t="s">
        <v>53</v>
      </c>
      <c r="C83" s="29" t="s">
        <v>54</v>
      </c>
      <c r="D83" s="29" t="s">
        <v>55</v>
      </c>
      <c r="E83" s="29" t="s">
        <v>56</v>
      </c>
      <c r="F83" s="29" t="s">
        <v>57</v>
      </c>
      <c r="G83" s="29" t="s">
        <v>58</v>
      </c>
      <c r="H83" s="29" t="s">
        <v>59</v>
      </c>
      <c r="I83" s="29" t="s">
        <v>60</v>
      </c>
      <c r="J83" s="29" t="s">
        <v>61</v>
      </c>
      <c r="K83" s="29" t="s">
        <v>62</v>
      </c>
    </row>
    <row r="84" spans="1:11" s="31" customFormat="1" x14ac:dyDescent="0.3">
      <c r="A84" s="29" t="s">
        <v>53</v>
      </c>
      <c r="B84" s="31">
        <f>Jegyzőkönyv!D10</f>
        <v>1</v>
      </c>
      <c r="C84" s="31">
        <f>Jegyzőkönyv!G10</f>
        <v>4</v>
      </c>
      <c r="D84" s="31">
        <f>Jegyzőkönyv!J10</f>
        <v>6</v>
      </c>
      <c r="E84" s="31">
        <f>Jegyzőkönyv!M10</f>
        <v>8</v>
      </c>
      <c r="F84" s="31">
        <f>Jegyzőkönyv!P10</f>
        <v>11</v>
      </c>
      <c r="G84" s="31">
        <f>Jegyzőkönyv!S10</f>
        <v>13</v>
      </c>
      <c r="H84" s="31">
        <f>Jegyzőkönyv!V10</f>
        <v>15</v>
      </c>
      <c r="I84" s="31">
        <f>Jegyzőkönyv!Y10</f>
        <v>18</v>
      </c>
      <c r="J84" s="31">
        <f>Jegyzőkönyv!AB10</f>
        <v>19</v>
      </c>
      <c r="K84" s="31" t="str">
        <f>Jegyzőkönyv!AE10</f>
        <v/>
      </c>
    </row>
    <row r="85" spans="1:11" s="31" customFormat="1" x14ac:dyDescent="0.3">
      <c r="A85" s="29" t="s">
        <v>54</v>
      </c>
      <c r="B85" s="31">
        <f>Jegyzőkönyv!D35</f>
        <v>8</v>
      </c>
      <c r="C85" s="31">
        <f>Jegyzőkönyv!G35</f>
        <v>15</v>
      </c>
      <c r="D85" s="31">
        <f>Jegyzőkönyv!J35</f>
        <v>22</v>
      </c>
      <c r="E85" s="31">
        <f>Jegyzőkönyv!M35</f>
        <v>29</v>
      </c>
      <c r="F85" s="31">
        <f>Jegyzőkönyv!P35</f>
        <v>33</v>
      </c>
      <c r="G85" s="31">
        <f>Jegyzőkönyv!S35</f>
        <v>40</v>
      </c>
      <c r="H85" s="31">
        <f>Jegyzőkönyv!V35</f>
        <v>46</v>
      </c>
      <c r="I85" s="31">
        <f>Jegyzőkönyv!Y35</f>
        <v>51</v>
      </c>
      <c r="J85" s="31">
        <f>Jegyzőkönyv!AB35</f>
        <v>58</v>
      </c>
      <c r="K85" s="31" t="str">
        <f>Jegyzőkönyv!AE35</f>
        <v/>
      </c>
    </row>
    <row r="86" spans="1:11" s="31" customFormat="1" x14ac:dyDescent="0.3">
      <c r="A86" s="29" t="s">
        <v>55</v>
      </c>
      <c r="B86" s="31" t="str">
        <f>Jegyzőkönyv!D60</f>
        <v/>
      </c>
      <c r="C86" s="31" t="str">
        <f>Jegyzőkönyv!G60</f>
        <v/>
      </c>
      <c r="D86" s="31" t="str">
        <f>Jegyzőkönyv!J60</f>
        <v/>
      </c>
      <c r="E86" s="31" t="str">
        <f>Jegyzőkönyv!M60</f>
        <v/>
      </c>
      <c r="F86" s="31" t="str">
        <f>Jegyzőkönyv!P60</f>
        <v/>
      </c>
      <c r="G86" s="31" t="str">
        <f>Jegyzőkönyv!S60</f>
        <v/>
      </c>
      <c r="H86" s="31" t="str">
        <f>Jegyzőkönyv!V60</f>
        <v/>
      </c>
      <c r="I86" s="31" t="str">
        <f>Jegyzőkönyv!Y60</f>
        <v/>
      </c>
      <c r="J86" s="31" t="str">
        <f>Jegyzőkönyv!AB60</f>
        <v/>
      </c>
      <c r="K86" s="31" t="str">
        <f>Jegyzőkönyv!AE60</f>
        <v/>
      </c>
    </row>
    <row r="87" spans="1:11" s="31" customFormat="1" x14ac:dyDescent="0.3">
      <c r="A87" s="29" t="s">
        <v>56</v>
      </c>
      <c r="B87" s="31">
        <f>Jegyzőkönyv!D25</f>
        <v>5</v>
      </c>
      <c r="C87" s="31">
        <f>Jegyzőkönyv!G25</f>
        <v>7</v>
      </c>
      <c r="D87" s="31">
        <f>Jegyzőkönyv!J25</f>
        <v>10</v>
      </c>
      <c r="E87" s="31">
        <f>Jegyzőkönyv!M25</f>
        <v>11</v>
      </c>
      <c r="F87" s="31">
        <f>Jegyzőkönyv!P25</f>
        <v>13</v>
      </c>
      <c r="G87" s="31">
        <f>Jegyzőkönyv!S25</f>
        <v>19</v>
      </c>
      <c r="H87" s="31">
        <f>Jegyzőkönyv!V25</f>
        <v>22</v>
      </c>
      <c r="I87" s="31">
        <f>Jegyzőkönyv!Y25</f>
        <v>24</v>
      </c>
      <c r="J87" s="31">
        <f>Jegyzőkönyv!AB25</f>
        <v>27</v>
      </c>
      <c r="K87" s="31" t="str">
        <f>Jegyzőkönyv!AE25</f>
        <v/>
      </c>
    </row>
    <row r="88" spans="1:11" s="31" customFormat="1" x14ac:dyDescent="0.3">
      <c r="A88" s="29" t="s">
        <v>57</v>
      </c>
      <c r="B88" s="31">
        <f>Jegyzőkönyv!D30</f>
        <v>7</v>
      </c>
      <c r="C88" s="31">
        <f>Jegyzőkönyv!G30</f>
        <v>15</v>
      </c>
      <c r="D88" s="31">
        <f>Jegyzőkönyv!J30</f>
        <v>23</v>
      </c>
      <c r="E88" s="31">
        <f>Jegyzőkönyv!M30</f>
        <v>31</v>
      </c>
      <c r="F88" s="31">
        <f>Jegyzőkönyv!P30</f>
        <v>36</v>
      </c>
      <c r="G88" s="31">
        <f>Jegyzőkönyv!S30</f>
        <v>44</v>
      </c>
      <c r="H88" s="31">
        <f>Jegyzőkönyv!V30</f>
        <v>52</v>
      </c>
      <c r="I88" s="31">
        <f>Jegyzőkönyv!Y30</f>
        <v>60</v>
      </c>
      <c r="J88" s="31">
        <f>Jegyzőkönyv!AB30</f>
        <v>68</v>
      </c>
      <c r="K88" s="31" t="str">
        <f>Jegyzőkönyv!AE30</f>
        <v/>
      </c>
    </row>
    <row r="89" spans="1:11" s="31" customFormat="1" x14ac:dyDescent="0.3">
      <c r="A89" s="29" t="s">
        <v>58</v>
      </c>
      <c r="B89" s="31">
        <f>Jegyzőkönyv!D35</f>
        <v>8</v>
      </c>
      <c r="C89" s="31">
        <f>Jegyzőkönyv!G35</f>
        <v>15</v>
      </c>
      <c r="D89" s="31">
        <f>Jegyzőkönyv!J35</f>
        <v>22</v>
      </c>
      <c r="E89" s="31">
        <f>Jegyzőkönyv!M35</f>
        <v>29</v>
      </c>
      <c r="F89" s="31">
        <f>Jegyzőkönyv!P35</f>
        <v>33</v>
      </c>
      <c r="G89" s="31">
        <f>Jegyzőkönyv!S35</f>
        <v>40</v>
      </c>
      <c r="H89" s="31">
        <f>Jegyzőkönyv!V35</f>
        <v>46</v>
      </c>
      <c r="I89" s="31">
        <f>Jegyzőkönyv!Y35</f>
        <v>51</v>
      </c>
      <c r="J89" s="31">
        <f>Jegyzőkönyv!AB35</f>
        <v>58</v>
      </c>
      <c r="K89" s="31" t="str">
        <f>Jegyzőkönyv!AE35</f>
        <v/>
      </c>
    </row>
    <row r="90" spans="1:11" s="31" customFormat="1" x14ac:dyDescent="0.3">
      <c r="A90" s="29" t="s">
        <v>59</v>
      </c>
      <c r="B90" s="31">
        <f>Jegyzőkönyv!D40</f>
        <v>4</v>
      </c>
      <c r="C90" s="31">
        <f>Jegyzőkönyv!G40</f>
        <v>10</v>
      </c>
      <c r="D90" s="31">
        <f>Jegyzőkönyv!J40</f>
        <v>16</v>
      </c>
      <c r="E90" s="31">
        <f>Jegyzőkönyv!M40</f>
        <v>20</v>
      </c>
      <c r="F90" s="31">
        <f>Jegyzőkönyv!P40</f>
        <v>27</v>
      </c>
      <c r="G90" s="31">
        <f>Jegyzőkönyv!S40</f>
        <v>28</v>
      </c>
      <c r="H90" s="31">
        <f>Jegyzőkönyv!V40</f>
        <v>33</v>
      </c>
      <c r="I90" s="31">
        <f>Jegyzőkönyv!Y40</f>
        <v>37</v>
      </c>
      <c r="J90" s="31">
        <f>Jegyzőkönyv!AB40</f>
        <v>43</v>
      </c>
      <c r="K90" s="31" t="str">
        <f>Jegyzőkönyv!AE40</f>
        <v/>
      </c>
    </row>
    <row r="91" spans="1:11" s="31" customFormat="1" x14ac:dyDescent="0.3">
      <c r="A91" s="29" t="s">
        <v>60</v>
      </c>
      <c r="B91" s="31">
        <f>Jegyzőkönyv!D45</f>
        <v>3</v>
      </c>
      <c r="C91" s="31">
        <f>Jegyzőkönyv!G45</f>
        <v>8</v>
      </c>
      <c r="D91" s="31">
        <f>Jegyzőkönyv!J45</f>
        <v>13</v>
      </c>
      <c r="E91" s="31">
        <f>Jegyzőkönyv!M45</f>
        <v>18</v>
      </c>
      <c r="F91" s="31">
        <f>Jegyzőkönyv!P45</f>
        <v>26</v>
      </c>
      <c r="G91" s="31">
        <f>Jegyzőkönyv!S45</f>
        <v>29</v>
      </c>
      <c r="H91" s="31">
        <f>Jegyzőkönyv!V45</f>
        <v>36</v>
      </c>
      <c r="I91" s="31">
        <f>Jegyzőkönyv!Y45</f>
        <v>43</v>
      </c>
      <c r="J91" s="31">
        <f>Jegyzőkönyv!AB45</f>
        <v>48</v>
      </c>
      <c r="K91" s="31" t="str">
        <f>Jegyzőkönyv!AE45</f>
        <v/>
      </c>
    </row>
    <row r="92" spans="1:11" s="31" customFormat="1" x14ac:dyDescent="0.3">
      <c r="A92" s="29" t="s">
        <v>61</v>
      </c>
      <c r="B92" s="31" t="str">
        <f>Jegyzőkönyv!D50</f>
        <v/>
      </c>
      <c r="C92" s="31" t="str">
        <f>Jegyzőkönyv!G50</f>
        <v/>
      </c>
      <c r="D92" s="31" t="str">
        <f>Jegyzőkönyv!J50</f>
        <v/>
      </c>
      <c r="E92" s="31" t="str">
        <f>Jegyzőkönyv!M50</f>
        <v/>
      </c>
      <c r="F92" s="31" t="str">
        <f>Jegyzőkönyv!P50</f>
        <v/>
      </c>
      <c r="G92" s="31" t="str">
        <f>Jegyzőkönyv!S50</f>
        <v/>
      </c>
      <c r="H92" s="31" t="str">
        <f>Jegyzőkönyv!V50</f>
        <v/>
      </c>
      <c r="I92" s="31" t="str">
        <f>Jegyzőkönyv!Y50</f>
        <v/>
      </c>
      <c r="J92" s="31" t="str">
        <f>Jegyzőkönyv!AB50</f>
        <v/>
      </c>
      <c r="K92" s="31" t="str">
        <f>Jegyzőkönyv!AE50</f>
        <v/>
      </c>
    </row>
    <row r="93" spans="1:11" s="31" customFormat="1" x14ac:dyDescent="0.3">
      <c r="A93" s="29" t="s">
        <v>62</v>
      </c>
      <c r="B93" s="31" t="str">
        <f>Jegyzőkönyv!D55</f>
        <v/>
      </c>
      <c r="C93" s="31" t="str">
        <f>Jegyzőkönyv!G55</f>
        <v/>
      </c>
      <c r="D93" s="31" t="str">
        <f>Jegyzőkönyv!J55</f>
        <v/>
      </c>
      <c r="E93" s="31" t="str">
        <f>Jegyzőkönyv!M55</f>
        <v/>
      </c>
      <c r="F93" s="31" t="str">
        <f>Jegyzőkönyv!P55</f>
        <v/>
      </c>
      <c r="G93" s="31" t="str">
        <f>Jegyzőkönyv!S55</f>
        <v/>
      </c>
      <c r="H93" s="31" t="str">
        <f>Jegyzőkönyv!V55</f>
        <v/>
      </c>
      <c r="I93" s="31" t="str">
        <f>Jegyzőkönyv!Y55</f>
        <v/>
      </c>
      <c r="J93" s="31" t="str">
        <f>Jegyzőkönyv!AB55</f>
        <v/>
      </c>
      <c r="K93" s="31" t="str">
        <f>Jegyzőkönyv!AE55</f>
        <v/>
      </c>
    </row>
    <row r="94" spans="1:11" s="31" customFormat="1" x14ac:dyDescent="0.3">
      <c r="A94" s="29" t="s">
        <v>63</v>
      </c>
      <c r="B94" s="31" t="str">
        <f>Jegyzőkönyv!D60</f>
        <v/>
      </c>
      <c r="C94" s="31" t="str">
        <f>Jegyzőkönyv!G60</f>
        <v/>
      </c>
      <c r="D94" s="31" t="str">
        <f>Jegyzőkönyv!J60</f>
        <v/>
      </c>
      <c r="E94" s="31" t="str">
        <f>Jegyzőkönyv!M60</f>
        <v/>
      </c>
      <c r="F94" s="31" t="str">
        <f>Jegyzőkönyv!P60</f>
        <v/>
      </c>
      <c r="G94" s="31" t="str">
        <f>Jegyzőkönyv!S60</f>
        <v/>
      </c>
      <c r="H94" s="31" t="str">
        <f>Jegyzőkönyv!V60</f>
        <v/>
      </c>
      <c r="I94" s="31" t="str">
        <f>Jegyzőkönyv!Y60</f>
        <v/>
      </c>
      <c r="J94" s="31" t="str">
        <f>Jegyzőkönyv!AB60</f>
        <v/>
      </c>
      <c r="K94" s="31" t="str">
        <f>Jegyzőkönyv!AE60</f>
        <v/>
      </c>
    </row>
    <row r="95" spans="1:11" s="31" customFormat="1" x14ac:dyDescent="0.3">
      <c r="A95" s="29" t="s">
        <v>64</v>
      </c>
      <c r="B95" s="31" t="str">
        <f>Jegyzőkönyv!D65</f>
        <v/>
      </c>
      <c r="C95" s="31" t="str">
        <f>Jegyzőkönyv!G65</f>
        <v/>
      </c>
      <c r="D95" s="31" t="str">
        <f>Jegyzőkönyv!J65</f>
        <v/>
      </c>
      <c r="E95" s="31" t="str">
        <f>Jegyzőkönyv!M65</f>
        <v/>
      </c>
      <c r="F95" s="31" t="str">
        <f>Jegyzőkönyv!P65</f>
        <v/>
      </c>
      <c r="G95" s="31" t="str">
        <f>Jegyzőkönyv!S65</f>
        <v/>
      </c>
      <c r="H95" s="31" t="str">
        <f>Jegyzőkönyv!V65</f>
        <v/>
      </c>
      <c r="I95" s="31" t="str">
        <f>Jegyzőkönyv!Y65</f>
        <v/>
      </c>
      <c r="J95" s="31" t="str">
        <f>Jegyzőkönyv!AB65</f>
        <v/>
      </c>
      <c r="K95" s="31" t="str">
        <f>Jegyzőkönyv!AE65</f>
        <v/>
      </c>
    </row>
    <row r="96" spans="1:11" s="31" customFormat="1" x14ac:dyDescent="0.3"/>
    <row r="97" spans="1:11" s="29" customFormat="1" x14ac:dyDescent="0.3"/>
    <row r="98" spans="1:11" s="29" customFormat="1" x14ac:dyDescent="0.3"/>
    <row r="99" spans="1:11" s="29" customFormat="1" x14ac:dyDescent="0.3">
      <c r="A99" s="29" t="s">
        <v>66</v>
      </c>
    </row>
    <row r="100" spans="1:11" s="29" customFormat="1" x14ac:dyDescent="0.3">
      <c r="B100" s="29" t="s">
        <v>53</v>
      </c>
      <c r="C100" s="29" t="s">
        <v>54</v>
      </c>
      <c r="D100" s="29" t="s">
        <v>55</v>
      </c>
      <c r="E100" s="29" t="s">
        <v>56</v>
      </c>
      <c r="F100" s="29" t="s">
        <v>57</v>
      </c>
      <c r="G100" s="29" t="s">
        <v>58</v>
      </c>
      <c r="H100" s="29" t="s">
        <v>59</v>
      </c>
      <c r="I100" s="29" t="s">
        <v>60</v>
      </c>
      <c r="J100" s="29" t="s">
        <v>61</v>
      </c>
      <c r="K100" s="29" t="s">
        <v>62</v>
      </c>
    </row>
    <row r="101" spans="1:11" s="29" customFormat="1" x14ac:dyDescent="0.3">
      <c r="A101" s="29" t="s">
        <v>53</v>
      </c>
      <c r="B101" s="37">
        <f>Jegyzőkönyv!C6</f>
        <v>2.7126157407407407E-3</v>
      </c>
      <c r="C101" s="29">
        <f>Jegyzőkönyv!F6</f>
        <v>1.6885416666666665E-3</v>
      </c>
      <c r="D101" s="37">
        <f>Jegyzőkönyv!I6</f>
        <v>1.9332175925925925E-3</v>
      </c>
      <c r="E101" s="29">
        <f>Jegyzőkönyv!L6</f>
        <v>2.2504629629629632E-3</v>
      </c>
      <c r="F101" s="29">
        <f>Jegyzőkönyv!O6</f>
        <v>2.711805555555556E-4</v>
      </c>
      <c r="G101" s="29">
        <f>Jegyzőkönyv!R6</f>
        <v>1.4583333333333334E-3</v>
      </c>
      <c r="H101" s="29">
        <f>Jegyzőkönyv!U6</f>
        <v>1.7159722222222222E-3</v>
      </c>
      <c r="I101" s="37">
        <f>Jegyzőkönyv!X6</f>
        <v>1.7144675925925927E-3</v>
      </c>
      <c r="J101" s="29">
        <f>Jegyzőkönyv!AA6</f>
        <v>2.432986111111111E-3</v>
      </c>
      <c r="K101" s="38">
        <f>Jegyzőkönyv!AD6</f>
        <v>0</v>
      </c>
    </row>
    <row r="102" spans="1:11" s="29" customFormat="1" x14ac:dyDescent="0.3">
      <c r="A102" s="29" t="s">
        <v>54</v>
      </c>
      <c r="B102" s="37">
        <f>Jegyzőkönyv!C11</f>
        <v>2.7201388888888887E-3</v>
      </c>
      <c r="C102" s="29">
        <f>Jegyzőkönyv!F11</f>
        <v>1.8366898148148147E-3</v>
      </c>
      <c r="D102" s="37">
        <f>Jegyzőkönyv!I11</f>
        <v>2.0254629629629629E-3</v>
      </c>
      <c r="E102" s="29">
        <f>Jegyzőkönyv!L11</f>
        <v>2.1290509259259262E-3</v>
      </c>
      <c r="F102" s="29">
        <f>Jegyzőkönyv!O11</f>
        <v>4.9166666666666662E-4</v>
      </c>
      <c r="G102" s="29">
        <f>Jegyzőkönyv!R11</f>
        <v>1.386226851851852E-3</v>
      </c>
      <c r="H102" s="29">
        <f>Jegyzőkönyv!U11</f>
        <v>1.8072916666666669E-3</v>
      </c>
      <c r="I102" s="37">
        <f>Jegyzőkönyv!X11</f>
        <v>2.033217592592593E-3</v>
      </c>
      <c r="J102" s="29">
        <f>Jegyzőkönyv!AA11</f>
        <v>2.3162037037037036E-3</v>
      </c>
      <c r="K102" s="38">
        <f>Jegyzőkönyv!AD11</f>
        <v>0</v>
      </c>
    </row>
    <row r="103" spans="1:11" s="29" customFormat="1" x14ac:dyDescent="0.3">
      <c r="A103" s="29" t="s">
        <v>55</v>
      </c>
      <c r="B103" s="37">
        <f>Jegyzőkönyv!C16</f>
        <v>2.5256944444444446E-3</v>
      </c>
      <c r="C103" s="29">
        <f>Jegyzőkönyv!F16</f>
        <v>1.5434027777777779E-3</v>
      </c>
      <c r="D103" s="37">
        <f>Jegyzőkönyv!I16</f>
        <v>1.8637731481481483E-3</v>
      </c>
      <c r="E103" s="29">
        <f>Jegyzőkönyv!L16</f>
        <v>1.9635416666666668E-3</v>
      </c>
      <c r="F103" s="29">
        <f>Jegyzőkönyv!O16</f>
        <v>2.3738425925925931E-4</v>
      </c>
      <c r="G103" s="29">
        <f>Jegyzőkönyv!R16</f>
        <v>1.3818287037037037E-3</v>
      </c>
      <c r="H103" s="29">
        <f>Jegyzőkönyv!U16</f>
        <v>1.7670138888888891E-3</v>
      </c>
      <c r="I103" s="37">
        <f>Jegyzőkönyv!X16</f>
        <v>1.6333333333333332E-3</v>
      </c>
      <c r="J103" s="29">
        <f>Jegyzőkönyv!AA16</f>
        <v>2.1891203703703704E-3</v>
      </c>
      <c r="K103" s="38">
        <f>Jegyzőkönyv!AD16</f>
        <v>0</v>
      </c>
    </row>
    <row r="104" spans="1:11" s="29" customFormat="1" x14ac:dyDescent="0.3">
      <c r="A104" s="29" t="s">
        <v>56</v>
      </c>
      <c r="B104" s="37">
        <f>Jegyzőkönyv!C21</f>
        <v>2.5512731481481484E-3</v>
      </c>
      <c r="C104" s="29">
        <f>Jegyzőkönyv!F21</f>
        <v>1.6987268518518517E-3</v>
      </c>
      <c r="D104" s="37">
        <f>Jegyzőkönyv!I21</f>
        <v>1.8658564814814816E-3</v>
      </c>
      <c r="E104" s="29">
        <f>Jegyzőkönyv!L21</f>
        <v>2.3443287037037039E-3</v>
      </c>
      <c r="F104" s="29">
        <f>Jegyzőkönyv!O21</f>
        <v>2.8379629629629631E-4</v>
      </c>
      <c r="G104" s="29">
        <f>Jegyzőkönyv!R21</f>
        <v>1.3414351851851851E-3</v>
      </c>
      <c r="H104" s="29">
        <f>Jegyzőkönyv!U21</f>
        <v>1.7958333333333333E-3</v>
      </c>
      <c r="I104" s="37">
        <f>Jegyzőkönyv!X21</f>
        <v>1.8184027777777779E-3</v>
      </c>
      <c r="J104" s="29">
        <f>Jegyzőkönyv!AA21</f>
        <v>2.2184027777777779E-3</v>
      </c>
      <c r="K104" s="38">
        <f>Jegyzőkönyv!AD21</f>
        <v>0</v>
      </c>
    </row>
    <row r="105" spans="1:11" s="29" customFormat="1" x14ac:dyDescent="0.3">
      <c r="A105" s="29" t="s">
        <v>57</v>
      </c>
      <c r="B105" s="37">
        <f>Jegyzőkönyv!C26</f>
        <v>2.3162037037037036E-3</v>
      </c>
      <c r="C105" s="29">
        <f>Jegyzőkönyv!F26</f>
        <v>1.2694444444444444E-3</v>
      </c>
      <c r="D105" s="37">
        <f>Jegyzőkönyv!I26</f>
        <v>1.5135416666666667E-3</v>
      </c>
      <c r="E105" s="29">
        <f>Jegyzőkönyv!L26</f>
        <v>1.8020833333333335E-3</v>
      </c>
      <c r="F105" s="29">
        <f>Jegyzőkönyv!O26</f>
        <v>2.4062499999999998E-4</v>
      </c>
      <c r="G105" s="29">
        <f>Jegyzőkönyv!R26</f>
        <v>1.3026620370370371E-3</v>
      </c>
      <c r="H105" s="29">
        <f>Jegyzőkönyv!U26</f>
        <v>1.7052083333333331E-3</v>
      </c>
      <c r="I105" s="37">
        <f>Jegyzőkönyv!X26</f>
        <v>1.4686342592592592E-3</v>
      </c>
      <c r="J105" s="29">
        <f>Jegyzőkönyv!AA26</f>
        <v>1.9116898148148148E-3</v>
      </c>
      <c r="K105" s="38">
        <f>Jegyzőkönyv!AD26</f>
        <v>0</v>
      </c>
    </row>
    <row r="106" spans="1:11" s="29" customFormat="1" x14ac:dyDescent="0.3">
      <c r="A106" s="29" t="s">
        <v>58</v>
      </c>
      <c r="B106" s="37">
        <f>Jegyzőkönyv!C31</f>
        <v>2.405324074074074E-3</v>
      </c>
      <c r="C106" s="29">
        <f>Jegyzőkönyv!F31</f>
        <v>1.4270833333333334E-3</v>
      </c>
      <c r="D106" s="37">
        <f>Jegyzőkönyv!I31</f>
        <v>1.6936342592592591E-3</v>
      </c>
      <c r="E106" s="29">
        <f>Jegyzőkönyv!L31</f>
        <v>1.9011574074074076E-3</v>
      </c>
      <c r="F106" s="29">
        <f>Jegyzőkönyv!O31</f>
        <v>2.5960648148148148E-4</v>
      </c>
      <c r="G106" s="29">
        <f>Jegyzőkönyv!R31</f>
        <v>1.3377314814814816E-3</v>
      </c>
      <c r="H106" s="29">
        <f>Jegyzőkönyv!U31</f>
        <v>1.7376157407407407E-3</v>
      </c>
      <c r="I106" s="37">
        <f>Jegyzőkönyv!X31</f>
        <v>1.7101851851851852E-3</v>
      </c>
      <c r="J106" s="29">
        <f>Jegyzőkönyv!AA31</f>
        <v>1.9354166666666667E-3</v>
      </c>
      <c r="K106" s="38">
        <f>Jegyzőkönyv!AD31</f>
        <v>0</v>
      </c>
    </row>
    <row r="107" spans="1:11" s="29" customFormat="1" x14ac:dyDescent="0.3">
      <c r="A107" s="29" t="s">
        <v>59</v>
      </c>
      <c r="B107" s="29">
        <f>Jegyzőkönyv!C36</f>
        <v>2.5584490740740741E-3</v>
      </c>
      <c r="C107" s="29">
        <f>Jegyzőkönyv!F36</f>
        <v>1.4413194444444445E-3</v>
      </c>
      <c r="D107" s="29">
        <f>Jegyzőkönyv!I36</f>
        <v>1.7505787037037038E-3</v>
      </c>
      <c r="E107" s="29">
        <f>Jegyzőkönyv!L36</f>
        <v>2.1483796296296294E-3</v>
      </c>
      <c r="F107" s="29">
        <f>Jegyzőkönyv!O36</f>
        <v>2.3483796296296295E-4</v>
      </c>
      <c r="G107" s="29">
        <f>Jegyzőkönyv!R36</f>
        <v>1.5373842592592594E-3</v>
      </c>
      <c r="H107" s="29">
        <f>Jegyzőkönyv!U36</f>
        <v>1.697337962962963E-3</v>
      </c>
      <c r="I107" s="29">
        <f>Jegyzőkönyv!X36</f>
        <v>1.6658564814814815E-3</v>
      </c>
      <c r="J107" s="29">
        <f>Jegyzőkönyv!AA36</f>
        <v>1.9989583333333331E-3</v>
      </c>
      <c r="K107" s="38">
        <f>Jegyzőkönyv!AD36</f>
        <v>0</v>
      </c>
    </row>
    <row r="108" spans="1:11" s="29" customFormat="1" x14ac:dyDescent="0.3">
      <c r="A108" s="29" t="s">
        <v>60</v>
      </c>
      <c r="B108" s="29">
        <f>Jegyzőkönyv!C41</f>
        <v>2.5944444444444444E-3</v>
      </c>
      <c r="C108" s="29">
        <f>Jegyzőkönyv!F41</f>
        <v>1.4431712962962963E-3</v>
      </c>
      <c r="D108" s="29">
        <f>Jegyzőkönyv!I41</f>
        <v>1.8592592592592593E-3</v>
      </c>
      <c r="E108" s="29">
        <f>Jegyzőkönyv!L41</f>
        <v>2.0146990740740741E-3</v>
      </c>
      <c r="F108" s="29">
        <f>Jegyzőkönyv!O41</f>
        <v>2.1307870370370372E-4</v>
      </c>
      <c r="G108" s="29">
        <f>Jegyzőkönyv!R41</f>
        <v>1.438310185185185E-3</v>
      </c>
      <c r="H108" s="29">
        <f>Jegyzőkönyv!U41</f>
        <v>1.7063657407407407E-3</v>
      </c>
      <c r="I108" s="29">
        <f>Jegyzőkönyv!X41</f>
        <v>1.5652777777777776E-3</v>
      </c>
      <c r="J108" s="29">
        <f>Jegyzőkönyv!AA41</f>
        <v>2.1427083333333337E-3</v>
      </c>
      <c r="K108" s="38">
        <f>Jegyzőkönyv!AD41</f>
        <v>0</v>
      </c>
    </row>
    <row r="109" spans="1:11" s="29" customFormat="1" x14ac:dyDescent="0.3">
      <c r="A109" s="29" t="s">
        <v>61</v>
      </c>
      <c r="B109" s="29">
        <f>Jegyzőkönyv!C46</f>
        <v>0</v>
      </c>
      <c r="C109" s="29">
        <f>Jegyzőkönyv!F46</f>
        <v>0</v>
      </c>
      <c r="D109" s="29">
        <f>Jegyzőkönyv!I46</f>
        <v>0</v>
      </c>
      <c r="E109" s="29">
        <f>Jegyzőkönyv!L46</f>
        <v>0</v>
      </c>
      <c r="F109" s="29">
        <f>Jegyzőkönyv!O46</f>
        <v>0</v>
      </c>
      <c r="G109" s="29">
        <f>Jegyzőkönyv!R46</f>
        <v>0</v>
      </c>
      <c r="H109" s="29">
        <f>Jegyzőkönyv!U46</f>
        <v>0</v>
      </c>
      <c r="I109" s="29">
        <f>Jegyzőkönyv!X46</f>
        <v>0</v>
      </c>
      <c r="J109" s="29">
        <f>Jegyzőkönyv!AA46</f>
        <v>0</v>
      </c>
      <c r="K109" s="38">
        <f>Jegyzőkönyv!AD46</f>
        <v>0</v>
      </c>
    </row>
    <row r="110" spans="1:11" s="29" customFormat="1" x14ac:dyDescent="0.3">
      <c r="A110" s="29" t="s">
        <v>62</v>
      </c>
      <c r="B110" s="29">
        <f>Jegyzőkönyv!C51</f>
        <v>0</v>
      </c>
      <c r="C110" s="29">
        <f>Jegyzőkönyv!F51</f>
        <v>0</v>
      </c>
      <c r="D110" s="29">
        <f>Jegyzőkönyv!I51</f>
        <v>0</v>
      </c>
      <c r="E110" s="29">
        <f>Jegyzőkönyv!L51</f>
        <v>0</v>
      </c>
      <c r="F110" s="39">
        <f>Jegyzőkönyv!O51</f>
        <v>0</v>
      </c>
      <c r="G110" s="29">
        <f>Jegyzőkönyv!R51</f>
        <v>0</v>
      </c>
      <c r="H110" s="29">
        <f>Jegyzőkönyv!U51</f>
        <v>0</v>
      </c>
      <c r="I110" s="29">
        <f>Jegyzőkönyv!X51</f>
        <v>0</v>
      </c>
      <c r="J110" s="29">
        <f>Jegyzőkönyv!AA51</f>
        <v>0</v>
      </c>
      <c r="K110" s="38">
        <f>Jegyzőkönyv!AD51</f>
        <v>0</v>
      </c>
    </row>
    <row r="111" spans="1:11" s="29" customFormat="1" x14ac:dyDescent="0.3">
      <c r="A111" s="29" t="s">
        <v>63</v>
      </c>
      <c r="B111" s="29">
        <f>Jegyzőkönyv!C56</f>
        <v>0</v>
      </c>
      <c r="C111" s="29">
        <f>Jegyzőkönyv!F56</f>
        <v>0</v>
      </c>
      <c r="D111" s="29">
        <f>Jegyzőkönyv!I56</f>
        <v>0</v>
      </c>
      <c r="E111" s="29">
        <f>Jegyzőkönyv!L56</f>
        <v>0</v>
      </c>
      <c r="F111" s="39">
        <f>Jegyzőkönyv!O56</f>
        <v>0</v>
      </c>
      <c r="G111" s="29">
        <f>Jegyzőkönyv!R56</f>
        <v>0</v>
      </c>
      <c r="H111" s="29">
        <f>Jegyzőkönyv!U56</f>
        <v>0</v>
      </c>
      <c r="I111" s="29">
        <f>Jegyzőkönyv!X56</f>
        <v>0</v>
      </c>
      <c r="J111" s="29">
        <f>Jegyzőkönyv!AA56</f>
        <v>0</v>
      </c>
      <c r="K111" s="38">
        <f>Jegyzőkönyv!AD56</f>
        <v>0</v>
      </c>
    </row>
    <row r="112" spans="1:11" s="29" customFormat="1" x14ac:dyDescent="0.3">
      <c r="A112" s="29" t="s">
        <v>64</v>
      </c>
      <c r="B112" s="29">
        <f>Jegyzőkönyv!C61</f>
        <v>0</v>
      </c>
      <c r="C112" s="29">
        <f>Jegyzőkönyv!F51</f>
        <v>0</v>
      </c>
      <c r="D112" s="29">
        <f>Jegyzőkönyv!I51</f>
        <v>0</v>
      </c>
      <c r="E112" s="29">
        <f>Jegyzőkönyv!L51</f>
        <v>0</v>
      </c>
      <c r="F112" s="39">
        <f>Jegyzőkönyv!O51</f>
        <v>0</v>
      </c>
      <c r="G112" s="29">
        <f>Jegyzőkönyv!R51</f>
        <v>0</v>
      </c>
      <c r="H112" s="29">
        <f>Jegyzőkönyv!U51</f>
        <v>0</v>
      </c>
      <c r="I112" s="29">
        <f>Jegyzőkönyv!X51</f>
        <v>0</v>
      </c>
      <c r="J112" s="29">
        <f>Jegyzőkönyv!AA51</f>
        <v>0</v>
      </c>
      <c r="K112" s="38">
        <f>Jegyzőkönyv!AD51</f>
        <v>0</v>
      </c>
    </row>
    <row r="113" spans="1:11" s="29" customFormat="1" x14ac:dyDescent="0.3">
      <c r="K113" s="38"/>
    </row>
    <row r="114" spans="1:11" s="29" customFormat="1" x14ac:dyDescent="0.3">
      <c r="K114" s="38"/>
    </row>
    <row r="115" spans="1:11" s="29" customFormat="1" x14ac:dyDescent="0.3">
      <c r="K115" s="38"/>
    </row>
    <row r="116" spans="1:11" s="29" customFormat="1" x14ac:dyDescent="0.3">
      <c r="K116" s="38"/>
    </row>
    <row r="117" spans="1:11" s="29" customFormat="1" x14ac:dyDescent="0.3">
      <c r="K117" s="38"/>
    </row>
    <row r="118" spans="1:11" s="29" customFormat="1" x14ac:dyDescent="0.3">
      <c r="K118" s="38"/>
    </row>
    <row r="119" spans="1:11" s="29" customFormat="1" x14ac:dyDescent="0.3"/>
    <row r="120" spans="1:11" s="29" customFormat="1" x14ac:dyDescent="0.3">
      <c r="A120" s="29" t="s">
        <v>67</v>
      </c>
    </row>
    <row r="121" spans="1:11" s="29" customFormat="1" x14ac:dyDescent="0.3">
      <c r="B121" s="29" t="s">
        <v>53</v>
      </c>
      <c r="C121" s="29" t="s">
        <v>54</v>
      </c>
      <c r="D121" s="29" t="s">
        <v>55</v>
      </c>
      <c r="E121" s="29" t="s">
        <v>56</v>
      </c>
      <c r="F121" s="29" t="s">
        <v>57</v>
      </c>
      <c r="G121" s="29" t="s">
        <v>58</v>
      </c>
      <c r="H121" s="29" t="s">
        <v>59</v>
      </c>
      <c r="I121" s="29" t="s">
        <v>60</v>
      </c>
      <c r="J121" s="29" t="s">
        <v>61</v>
      </c>
      <c r="K121" s="29" t="s">
        <v>62</v>
      </c>
    </row>
    <row r="122" spans="1:11" s="29" customFormat="1" x14ac:dyDescent="0.3">
      <c r="A122" s="29" t="s">
        <v>53</v>
      </c>
      <c r="B122" s="37">
        <f>Jegyzőkönyv!C7</f>
        <v>1.1574074074074073E-4</v>
      </c>
      <c r="C122" s="29">
        <f>Jegyzőkönyv!F7</f>
        <v>0</v>
      </c>
      <c r="D122" s="37">
        <f>Jegyzőkönyv!I7</f>
        <v>0</v>
      </c>
      <c r="E122" s="29">
        <f>Jegyzőkönyv!L7</f>
        <v>4.6296296296296294E-5</v>
      </c>
      <c r="F122" s="29">
        <f>Jegyzőkönyv!O7</f>
        <v>0</v>
      </c>
      <c r="G122" s="29">
        <f>Jegyzőkönyv!R7</f>
        <v>0</v>
      </c>
      <c r="H122" s="29">
        <f>Jegyzőkönyv!U7</f>
        <v>1.1574074074074073E-4</v>
      </c>
      <c r="I122" s="37">
        <f>Jegyzőkönyv!X7</f>
        <v>2.3148148148148147E-5</v>
      </c>
      <c r="J122" s="29">
        <f>Jegyzőkönyv!AA7</f>
        <v>0</v>
      </c>
      <c r="K122" s="38">
        <f>Jegyzőkönyv!AD7</f>
        <v>0</v>
      </c>
    </row>
    <row r="123" spans="1:11" s="29" customFormat="1" x14ac:dyDescent="0.3">
      <c r="A123" s="29" t="s">
        <v>54</v>
      </c>
      <c r="B123" s="37">
        <f>Jegyzőkönyv!C12</f>
        <v>0</v>
      </c>
      <c r="C123" s="29">
        <f>Jegyzőkönyv!F12</f>
        <v>0</v>
      </c>
      <c r="D123" s="37">
        <f>Jegyzőkönyv!I12</f>
        <v>0</v>
      </c>
      <c r="E123" s="29">
        <f>Jegyzőkönyv!L12</f>
        <v>5.7870370370370366E-5</v>
      </c>
      <c r="F123" s="29">
        <f>Jegyzőkönyv!O12</f>
        <v>0</v>
      </c>
      <c r="G123" s="29">
        <f>Jegyzőkönyv!R12</f>
        <v>0</v>
      </c>
      <c r="H123" s="29">
        <f>Jegyzőkönyv!U12</f>
        <v>1.7361111111111112E-4</v>
      </c>
      <c r="I123" s="29">
        <f>Jegyzőkönyv!X12</f>
        <v>2.3148148148148147E-5</v>
      </c>
      <c r="J123" s="29">
        <f>Jegyzőkönyv!AA12</f>
        <v>0</v>
      </c>
      <c r="K123" s="38">
        <f>Jegyzőkönyv!AD12</f>
        <v>0</v>
      </c>
    </row>
    <row r="124" spans="1:11" s="29" customFormat="1" x14ac:dyDescent="0.3">
      <c r="A124" s="29" t="s">
        <v>55</v>
      </c>
      <c r="B124" s="37">
        <f>Jegyzőkönyv!C17</f>
        <v>0</v>
      </c>
      <c r="C124" s="29">
        <f>Jegyzőkönyv!F17</f>
        <v>0</v>
      </c>
      <c r="D124" s="37">
        <f>Jegyzőkönyv!I17</f>
        <v>0</v>
      </c>
      <c r="E124" s="29">
        <f>Jegyzőkönyv!L17</f>
        <v>0</v>
      </c>
      <c r="F124" s="29">
        <f>Jegyzőkönyv!O17</f>
        <v>0</v>
      </c>
      <c r="G124" s="29">
        <f>Jegyzőkönyv!R17</f>
        <v>0</v>
      </c>
      <c r="H124" s="29">
        <f>Jegyzőkönyv!U17</f>
        <v>0</v>
      </c>
      <c r="I124" s="37">
        <f>Jegyzőkönyv!X17</f>
        <v>0</v>
      </c>
      <c r="J124" s="29">
        <f>Jegyzőkönyv!AA17</f>
        <v>0</v>
      </c>
      <c r="K124" s="38">
        <f>Jegyzőkönyv!AD17</f>
        <v>0</v>
      </c>
    </row>
    <row r="125" spans="1:11" s="29" customFormat="1" x14ac:dyDescent="0.3">
      <c r="A125" s="29" t="s">
        <v>56</v>
      </c>
      <c r="B125" s="37">
        <f>Jegyzőkönyv!C22</f>
        <v>0</v>
      </c>
      <c r="C125" s="29">
        <f>Jegyzőkönyv!F22</f>
        <v>0</v>
      </c>
      <c r="D125" s="37">
        <f>Jegyzőkönyv!I22</f>
        <v>0</v>
      </c>
      <c r="E125" s="29">
        <f>Jegyzőkönyv!L22</f>
        <v>0</v>
      </c>
      <c r="F125" s="29">
        <f>Jegyzőkönyv!O22</f>
        <v>0</v>
      </c>
      <c r="G125" s="29">
        <f>Jegyzőkönyv!R22</f>
        <v>0</v>
      </c>
      <c r="H125" s="29">
        <f>Jegyzőkönyv!U22</f>
        <v>0</v>
      </c>
      <c r="I125" s="37">
        <f>Jegyzőkönyv!X22</f>
        <v>0</v>
      </c>
      <c r="J125" s="29">
        <f>Jegyzőkönyv!AA22</f>
        <v>0</v>
      </c>
      <c r="K125" s="38">
        <f>Jegyzőkönyv!AD22</f>
        <v>0</v>
      </c>
    </row>
    <row r="126" spans="1:11" s="29" customFormat="1" x14ac:dyDescent="0.3">
      <c r="A126" s="29" t="s">
        <v>57</v>
      </c>
      <c r="B126" s="37">
        <f>Jegyzőkönyv!C27</f>
        <v>1.7361111111111112E-4</v>
      </c>
      <c r="C126" s="29">
        <f>Jegyzőkönyv!F27</f>
        <v>1.1574074074074073E-5</v>
      </c>
      <c r="D126" s="29">
        <f>Jegyzőkönyv!I27</f>
        <v>0</v>
      </c>
      <c r="E126" s="29">
        <f>Jegyzőkönyv!L27</f>
        <v>2.3148148148148147E-5</v>
      </c>
      <c r="F126" s="29">
        <f>Jegyzőkönyv!O27</f>
        <v>0</v>
      </c>
      <c r="G126" s="29">
        <f>Jegyzőkönyv!R27</f>
        <v>0</v>
      </c>
      <c r="H126" s="29">
        <f>Jegyzőkönyv!U27</f>
        <v>0</v>
      </c>
      <c r="I126" s="37">
        <f>Jegyzőkönyv!X27</f>
        <v>2.3148148148148147E-5</v>
      </c>
      <c r="J126" s="29">
        <f>Jegyzőkönyv!AA27</f>
        <v>0</v>
      </c>
      <c r="K126" s="38">
        <f>Jegyzőkönyv!AD27</f>
        <v>0</v>
      </c>
    </row>
    <row r="127" spans="1:11" s="29" customFormat="1" x14ac:dyDescent="0.3">
      <c r="A127" s="29" t="s">
        <v>58</v>
      </c>
      <c r="B127" s="37">
        <f>Jegyzőkönyv!C32</f>
        <v>0</v>
      </c>
      <c r="C127" s="29">
        <f>Jegyzőkönyv!F32</f>
        <v>1.1574074074074073E-5</v>
      </c>
      <c r="D127" s="37">
        <f>Jegyzőkönyv!I32</f>
        <v>0</v>
      </c>
      <c r="E127" s="29">
        <f>Jegyzőkönyv!L32</f>
        <v>2.3148148148148147E-5</v>
      </c>
      <c r="F127" s="29">
        <f>Jegyzőkönyv!O32</f>
        <v>0</v>
      </c>
      <c r="G127" s="29">
        <f>Jegyzőkönyv!R32</f>
        <v>0</v>
      </c>
      <c r="H127" s="29">
        <f>Jegyzőkönyv!U32</f>
        <v>0</v>
      </c>
      <c r="I127" s="37">
        <f>Jegyzőkönyv!X32</f>
        <v>0</v>
      </c>
      <c r="J127" s="29">
        <f>Jegyzőkönyv!AA32</f>
        <v>0</v>
      </c>
      <c r="K127" s="38">
        <f>Jegyzőkönyv!AD32</f>
        <v>0</v>
      </c>
    </row>
    <row r="128" spans="1:11" s="29" customFormat="1" x14ac:dyDescent="0.3">
      <c r="A128" s="29" t="s">
        <v>59</v>
      </c>
      <c r="B128" s="29">
        <f>Jegyzőkönyv!C37</f>
        <v>0</v>
      </c>
      <c r="C128" s="29">
        <f>Jegyzőkönyv!F37</f>
        <v>0</v>
      </c>
      <c r="D128" s="29">
        <f>Jegyzőkönyv!I37</f>
        <v>0</v>
      </c>
      <c r="E128" s="29">
        <f>Jegyzőkönyv!L37</f>
        <v>0</v>
      </c>
      <c r="F128" s="29">
        <f>Jegyzőkönyv!O37</f>
        <v>0</v>
      </c>
      <c r="G128" s="29">
        <f>Jegyzőkönyv!R37</f>
        <v>0</v>
      </c>
      <c r="H128" s="29">
        <f>Jegyzőkönyv!U37</f>
        <v>5.7870370370370366E-5</v>
      </c>
      <c r="I128" s="29">
        <f>Jegyzőkönyv!X37</f>
        <v>5.7870370370370366E-5</v>
      </c>
      <c r="J128" s="29">
        <f>Jegyzőkönyv!AA37</f>
        <v>5.7870370370370366E-5</v>
      </c>
      <c r="K128" s="38">
        <f>Jegyzőkönyv!AD37</f>
        <v>0</v>
      </c>
    </row>
    <row r="129" spans="1:11" s="29" customFormat="1" x14ac:dyDescent="0.3">
      <c r="A129" s="29" t="s">
        <v>60</v>
      </c>
      <c r="B129" s="29">
        <f>Jegyzőkönyv!C42</f>
        <v>0</v>
      </c>
      <c r="C129" s="29">
        <f>Jegyzőkönyv!F42</f>
        <v>0</v>
      </c>
      <c r="D129" s="29">
        <f>Jegyzőkönyv!I42</f>
        <v>0</v>
      </c>
      <c r="E129" s="29">
        <f>Jegyzőkönyv!L42</f>
        <v>0</v>
      </c>
      <c r="F129" s="29">
        <f>Jegyzőkönyv!O42</f>
        <v>0</v>
      </c>
      <c r="G129" s="29">
        <f>Jegyzőkönyv!R42</f>
        <v>0</v>
      </c>
      <c r="H129" s="29">
        <f>Jegyzőkönyv!U42</f>
        <v>0</v>
      </c>
      <c r="I129" s="29">
        <f>Jegyzőkönyv!X42</f>
        <v>0</v>
      </c>
      <c r="J129" s="29">
        <f>Jegyzőkönyv!AA42</f>
        <v>0</v>
      </c>
      <c r="K129" s="38">
        <f>Jegyzőkönyv!AD42</f>
        <v>0</v>
      </c>
    </row>
    <row r="130" spans="1:11" s="29" customFormat="1" x14ac:dyDescent="0.3">
      <c r="A130" s="29" t="s">
        <v>61</v>
      </c>
      <c r="B130" s="29">
        <f>Jegyzőkönyv!C47</f>
        <v>0</v>
      </c>
      <c r="C130" s="29">
        <f>Jegyzőkönyv!F47</f>
        <v>0</v>
      </c>
      <c r="D130" s="29">
        <f>Jegyzőkönyv!I47</f>
        <v>0</v>
      </c>
      <c r="E130" s="29">
        <f>Jegyzőkönyv!L47</f>
        <v>0</v>
      </c>
      <c r="F130" s="29">
        <f>Jegyzőkönyv!O47</f>
        <v>0</v>
      </c>
      <c r="G130" s="29">
        <f>Jegyzőkönyv!R47</f>
        <v>0</v>
      </c>
      <c r="H130" s="29">
        <f>Jegyzőkönyv!U47</f>
        <v>0</v>
      </c>
      <c r="I130" s="29">
        <f>Jegyzőkönyv!X47</f>
        <v>0</v>
      </c>
      <c r="J130" s="29">
        <f>Jegyzőkönyv!AA47</f>
        <v>0</v>
      </c>
      <c r="K130" s="38">
        <f>Jegyzőkönyv!AD47</f>
        <v>0</v>
      </c>
    </row>
    <row r="131" spans="1:11" s="29" customFormat="1" x14ac:dyDescent="0.3">
      <c r="A131" s="29" t="s">
        <v>62</v>
      </c>
      <c r="B131" s="29">
        <f>Jegyzőkönyv!C52</f>
        <v>0</v>
      </c>
      <c r="C131" s="29">
        <f>Jegyzőkönyv!F52</f>
        <v>0</v>
      </c>
      <c r="D131" s="29">
        <f>Jegyzőkönyv!I52</f>
        <v>0</v>
      </c>
      <c r="E131" s="29">
        <f>Jegyzőkönyv!L52</f>
        <v>0</v>
      </c>
      <c r="F131" s="29">
        <f>Jegyzőkönyv!O52</f>
        <v>0</v>
      </c>
      <c r="G131" s="29">
        <f>Jegyzőkönyv!R52</f>
        <v>0</v>
      </c>
      <c r="H131" s="29">
        <f>Jegyzőkönyv!U52</f>
        <v>0</v>
      </c>
      <c r="I131" s="29">
        <f>Jegyzőkönyv!X52</f>
        <v>0</v>
      </c>
      <c r="J131" s="29">
        <f>Jegyzőkönyv!AA52</f>
        <v>0</v>
      </c>
      <c r="K131" s="38">
        <f>Jegyzőkönyv!AD52</f>
        <v>0</v>
      </c>
    </row>
    <row r="132" spans="1:11" s="29" customFormat="1" x14ac:dyDescent="0.3">
      <c r="A132" s="29" t="s">
        <v>63</v>
      </c>
      <c r="B132" s="29">
        <f>Jegyzőkönyv!C57</f>
        <v>0</v>
      </c>
      <c r="C132" s="29">
        <f>Jegyzőkönyv!F57</f>
        <v>0</v>
      </c>
      <c r="D132" s="29">
        <f>Jegyzőkönyv!I57</f>
        <v>0</v>
      </c>
      <c r="E132" s="29">
        <f>Jegyzőkönyv!L57</f>
        <v>0</v>
      </c>
      <c r="F132" s="29">
        <f>Jegyzőkönyv!O57</f>
        <v>0</v>
      </c>
      <c r="G132" s="29">
        <f>Jegyzőkönyv!R57</f>
        <v>0</v>
      </c>
      <c r="H132" s="29">
        <f>Jegyzőkönyv!U57</f>
        <v>0</v>
      </c>
      <c r="I132" s="29">
        <f>Jegyzőkönyv!X57</f>
        <v>0</v>
      </c>
      <c r="J132" s="29">
        <f>Jegyzőkönyv!AA57</f>
        <v>0</v>
      </c>
      <c r="K132" s="38">
        <f>Jegyzőkönyv!AD57</f>
        <v>0</v>
      </c>
    </row>
    <row r="133" spans="1:11" s="29" customFormat="1" x14ac:dyDescent="0.3">
      <c r="A133" s="29" t="s">
        <v>64</v>
      </c>
      <c r="B133" s="29">
        <f>Jegyzőkönyv!C62</f>
        <v>0</v>
      </c>
      <c r="C133" s="29">
        <f>Jegyzőkönyv!F62</f>
        <v>0</v>
      </c>
      <c r="D133" s="29">
        <f>Jegyzőkönyv!I62</f>
        <v>0</v>
      </c>
      <c r="E133" s="29">
        <f>Jegyzőkönyv!L62</f>
        <v>0</v>
      </c>
      <c r="F133" s="29">
        <f>Jegyzőkönyv!O62</f>
        <v>0</v>
      </c>
      <c r="G133" s="29">
        <f>Jegyzőkönyv!R62</f>
        <v>0</v>
      </c>
      <c r="H133" s="29">
        <f>Jegyzőkönyv!U62</f>
        <v>0</v>
      </c>
      <c r="I133" s="29">
        <f>Jegyzőkönyv!X62</f>
        <v>0</v>
      </c>
      <c r="J133" s="29">
        <f>Jegyzőkönyv!AA62</f>
        <v>0</v>
      </c>
      <c r="K133" s="38">
        <f>Jegyzőkönyv!AD62</f>
        <v>0</v>
      </c>
    </row>
    <row r="134" spans="1:11" s="29" customFormat="1" x14ac:dyDescent="0.3">
      <c r="K134" s="38"/>
    </row>
    <row r="135" spans="1:11" s="29" customFormat="1" x14ac:dyDescent="0.3">
      <c r="K135" s="38"/>
    </row>
    <row r="136" spans="1:11" s="29" customFormat="1" x14ac:dyDescent="0.3">
      <c r="K136" s="38"/>
    </row>
    <row r="137" spans="1:11" s="29" customFormat="1" x14ac:dyDescent="0.3"/>
    <row r="138" spans="1:11" s="29" customFormat="1" x14ac:dyDescent="0.3">
      <c r="A138" s="29" t="s">
        <v>39</v>
      </c>
    </row>
    <row r="139" spans="1:11" s="29" customFormat="1" x14ac:dyDescent="0.3">
      <c r="B139" s="29" t="s">
        <v>53</v>
      </c>
      <c r="C139" s="29" t="s">
        <v>54</v>
      </c>
      <c r="D139" s="29" t="s">
        <v>55</v>
      </c>
      <c r="E139" s="29" t="s">
        <v>56</v>
      </c>
      <c r="F139" s="29" t="s">
        <v>57</v>
      </c>
      <c r="G139" s="29" t="s">
        <v>58</v>
      </c>
      <c r="H139" s="29" t="s">
        <v>59</v>
      </c>
      <c r="I139" s="29" t="s">
        <v>60</v>
      </c>
      <c r="J139" s="29" t="s">
        <v>61</v>
      </c>
      <c r="K139" s="29" t="s">
        <v>62</v>
      </c>
    </row>
    <row r="140" spans="1:11" s="29" customFormat="1" x14ac:dyDescent="0.3">
      <c r="A140" s="29" t="s">
        <v>53</v>
      </c>
      <c r="B140" s="29">
        <f>Jegyzőkönyv!C10</f>
        <v>1</v>
      </c>
      <c r="C140" s="29">
        <f>Jegyzőkönyv!F10</f>
        <v>3</v>
      </c>
      <c r="D140" s="29">
        <f>Jegyzőkönyv!I10</f>
        <v>2</v>
      </c>
      <c r="E140" s="29">
        <f>Jegyzőkönyv!L10</f>
        <v>2</v>
      </c>
      <c r="F140" s="29">
        <f>Jegyzőkönyv!O10</f>
        <v>3</v>
      </c>
      <c r="G140" s="29">
        <f>Jegyzőkönyv!R10</f>
        <v>2</v>
      </c>
      <c r="H140" s="29">
        <f>Jegyzőkönyv!U10</f>
        <v>2</v>
      </c>
      <c r="I140" s="29">
        <f>Jegyzőkönyv!X10</f>
        <v>3</v>
      </c>
      <c r="J140" s="29">
        <f>Jegyzőkönyv!AA10</f>
        <v>1</v>
      </c>
      <c r="K140" s="29" t="str">
        <f>Jegyzőkönyv!AD10</f>
        <v/>
      </c>
    </row>
    <row r="141" spans="1:11" s="29" customFormat="1" x14ac:dyDescent="0.3">
      <c r="A141" s="29" t="s">
        <v>54</v>
      </c>
      <c r="B141" s="29">
        <f>Jegyzőkönyv!C15</f>
        <v>2</v>
      </c>
      <c r="C141" s="29">
        <f>Jegyzőkönyv!F15</f>
        <v>1</v>
      </c>
      <c r="D141" s="29">
        <f>Jegyzőkönyv!I15</f>
        <v>1</v>
      </c>
      <c r="E141" s="29">
        <f>Jegyzőkönyv!L15</f>
        <v>3</v>
      </c>
      <c r="F141" s="29">
        <f>Jegyzőkönyv!O15</f>
        <v>1</v>
      </c>
      <c r="G141" s="29">
        <f>Jegyzőkönyv!R15</f>
        <v>4</v>
      </c>
      <c r="H141" s="29">
        <f>Jegyzőkönyv!U15</f>
        <v>1</v>
      </c>
      <c r="I141" s="29">
        <f>Jegyzőkönyv!X15</f>
        <v>1</v>
      </c>
      <c r="J141" s="29">
        <f>Jegyzőkönyv!AA15</f>
        <v>2</v>
      </c>
      <c r="K141" s="29" t="str">
        <f>Jegyzőkönyv!AD15</f>
        <v/>
      </c>
    </row>
    <row r="142" spans="1:11" s="29" customFormat="1" x14ac:dyDescent="0.3">
      <c r="A142" s="29" t="s">
        <v>55</v>
      </c>
      <c r="B142" s="29">
        <f>Jegyzőkönyv!C20</f>
        <v>6</v>
      </c>
      <c r="C142" s="29">
        <f>Jegyzőkönyv!F20</f>
        <v>4</v>
      </c>
      <c r="D142" s="29">
        <f>Jegyzőkönyv!I20</f>
        <v>4</v>
      </c>
      <c r="E142" s="29">
        <f>Jegyzőkönyv!L20</f>
        <v>6</v>
      </c>
      <c r="F142" s="29">
        <f>Jegyzőkönyv!O20</f>
        <v>6</v>
      </c>
      <c r="G142" s="29">
        <f>Jegyzőkönyv!R20</f>
        <v>5</v>
      </c>
      <c r="H142" s="29">
        <f>Jegyzőkönyv!U20</f>
        <v>4</v>
      </c>
      <c r="I142" s="29">
        <f>Jegyzőkönyv!X20</f>
        <v>6</v>
      </c>
      <c r="J142" s="29">
        <f>Jegyzőkönyv!AA20</f>
        <v>4</v>
      </c>
      <c r="K142" s="29" t="str">
        <f>Jegyzőkönyv!AD20</f>
        <v/>
      </c>
    </row>
    <row r="143" spans="1:11" s="29" customFormat="1" x14ac:dyDescent="0.3">
      <c r="A143" s="29" t="s">
        <v>56</v>
      </c>
      <c r="B143" s="29">
        <f>Jegyzőkönyv!C25</f>
        <v>5</v>
      </c>
      <c r="C143" s="29">
        <f>Jegyzőkönyv!F25</f>
        <v>2</v>
      </c>
      <c r="D143" s="29">
        <f>Jegyzőkönyv!I25</f>
        <v>3</v>
      </c>
      <c r="E143" s="29">
        <f>Jegyzőkönyv!L25</f>
        <v>1</v>
      </c>
      <c r="F143" s="29">
        <f>Jegyzőkönyv!O25</f>
        <v>2</v>
      </c>
      <c r="G143" s="29">
        <f>Jegyzőkönyv!R25</f>
        <v>6</v>
      </c>
      <c r="H143" s="29">
        <f>Jegyzőkönyv!U25</f>
        <v>3</v>
      </c>
      <c r="I143" s="29">
        <f>Jegyzőkönyv!X25</f>
        <v>2</v>
      </c>
      <c r="J143" s="29">
        <f>Jegyzőkönyv!AA25</f>
        <v>3</v>
      </c>
      <c r="K143" s="29" t="str">
        <f>Jegyzőkönyv!AD25</f>
        <v/>
      </c>
    </row>
    <row r="144" spans="1:11" s="29" customFormat="1" x14ac:dyDescent="0.3">
      <c r="A144" s="29" t="s">
        <v>57</v>
      </c>
      <c r="B144" s="29">
        <f>Jegyzőkönyv!C30</f>
        <v>7</v>
      </c>
      <c r="C144" s="29">
        <f>Jegyzőkönyv!F30</f>
        <v>8</v>
      </c>
      <c r="D144" s="29">
        <f>Jegyzőkönyv!I30</f>
        <v>8</v>
      </c>
      <c r="E144" s="29">
        <f>Jegyzőkönyv!L30</f>
        <v>8</v>
      </c>
      <c r="F144" s="29">
        <f>Jegyzőkönyv!O30</f>
        <v>5</v>
      </c>
      <c r="G144" s="29">
        <f>Jegyzőkönyv!R30</f>
        <v>8</v>
      </c>
      <c r="H144" s="29">
        <f>Jegyzőkönyv!U30</f>
        <v>8</v>
      </c>
      <c r="I144" s="29">
        <f>Jegyzőkönyv!X30</f>
        <v>8</v>
      </c>
      <c r="J144" s="29">
        <f>Jegyzőkönyv!AA30</f>
        <v>8</v>
      </c>
      <c r="K144" s="29" t="str">
        <f>Jegyzőkönyv!AD30</f>
        <v/>
      </c>
    </row>
    <row r="145" spans="1:11" s="29" customFormat="1" x14ac:dyDescent="0.3">
      <c r="A145" s="29" t="s">
        <v>58</v>
      </c>
      <c r="B145" s="29">
        <f>Jegyzőkönyv!C35</f>
        <v>8</v>
      </c>
      <c r="C145" s="29">
        <f>Jegyzőkönyv!F35</f>
        <v>7</v>
      </c>
      <c r="D145" s="29">
        <f>Jegyzőkönyv!I35</f>
        <v>7</v>
      </c>
      <c r="E145" s="29">
        <f>Jegyzőkönyv!L35</f>
        <v>7</v>
      </c>
      <c r="F145" s="29">
        <f>Jegyzőkönyv!O35</f>
        <v>4</v>
      </c>
      <c r="G145" s="29">
        <f>Jegyzőkönyv!R35</f>
        <v>7</v>
      </c>
      <c r="H145" s="29">
        <f>Jegyzőkönyv!U35</f>
        <v>6</v>
      </c>
      <c r="I145" s="29">
        <f>Jegyzőkönyv!X35</f>
        <v>5</v>
      </c>
      <c r="J145" s="29">
        <f>Jegyzőkönyv!AA35</f>
        <v>7</v>
      </c>
      <c r="K145" s="29" t="str">
        <f>Jegyzőkönyv!AD35</f>
        <v/>
      </c>
    </row>
    <row r="146" spans="1:11" s="29" customFormat="1" x14ac:dyDescent="0.3">
      <c r="A146" s="29" t="s">
        <v>59</v>
      </c>
      <c r="B146" s="29">
        <f>Jegyzőkönyv!C40</f>
        <v>4</v>
      </c>
      <c r="C146" s="29">
        <f>Jegyzőkönyv!F40</f>
        <v>6</v>
      </c>
      <c r="D146" s="29">
        <f>Jegyzőkönyv!I40</f>
        <v>6</v>
      </c>
      <c r="E146" s="29">
        <f>Jegyzőkönyv!L40</f>
        <v>4</v>
      </c>
      <c r="F146" s="29">
        <f>Jegyzőkönyv!O40</f>
        <v>7</v>
      </c>
      <c r="G146" s="29">
        <f>Jegyzőkönyv!R40</f>
        <v>1</v>
      </c>
      <c r="H146" s="29">
        <f>Jegyzőkönyv!U40</f>
        <v>5</v>
      </c>
      <c r="I146" s="29">
        <f>Jegyzőkönyv!X40</f>
        <v>4</v>
      </c>
      <c r="J146" s="29">
        <f>Jegyzőkönyv!AA40</f>
        <v>6</v>
      </c>
      <c r="K146" s="29" t="str">
        <f>Jegyzőkönyv!AD40</f>
        <v/>
      </c>
    </row>
    <row r="147" spans="1:11" s="29" customFormat="1" x14ac:dyDescent="0.3">
      <c r="A147" s="29" t="s">
        <v>60</v>
      </c>
      <c r="B147" s="29">
        <f>Jegyzőkönyv!C45</f>
        <v>3</v>
      </c>
      <c r="C147" s="29">
        <f>Jegyzőkönyv!F45</f>
        <v>5</v>
      </c>
      <c r="D147" s="29">
        <f>Jegyzőkönyv!I45</f>
        <v>5</v>
      </c>
      <c r="E147" s="29">
        <f>Jegyzőkönyv!L45</f>
        <v>5</v>
      </c>
      <c r="F147" s="29">
        <f>Jegyzőkönyv!O45</f>
        <v>8</v>
      </c>
      <c r="G147" s="29">
        <f>Jegyzőkönyv!R45</f>
        <v>3</v>
      </c>
      <c r="H147" s="29">
        <f>Jegyzőkönyv!U45</f>
        <v>7</v>
      </c>
      <c r="I147" s="29">
        <f>Jegyzőkönyv!X45</f>
        <v>7</v>
      </c>
      <c r="J147" s="29">
        <f>Jegyzőkönyv!AA45</f>
        <v>5</v>
      </c>
      <c r="K147" s="29" t="str">
        <f>Jegyzőkönyv!AD45</f>
        <v/>
      </c>
    </row>
    <row r="148" spans="1:11" s="29" customFormat="1" x14ac:dyDescent="0.3">
      <c r="A148" s="29" t="s">
        <v>61</v>
      </c>
      <c r="B148" s="29" t="str">
        <f>Jegyzőkönyv!C50</f>
        <v/>
      </c>
      <c r="C148" s="29" t="str">
        <f>Jegyzőkönyv!F50</f>
        <v/>
      </c>
      <c r="D148" s="29" t="str">
        <f>Jegyzőkönyv!I50</f>
        <v/>
      </c>
      <c r="E148" s="29" t="str">
        <f>Jegyzőkönyv!L50</f>
        <v/>
      </c>
      <c r="F148" s="29" t="str">
        <f>Jegyzőkönyv!O50</f>
        <v/>
      </c>
      <c r="G148" s="29" t="str">
        <f>Jegyzőkönyv!R50</f>
        <v/>
      </c>
      <c r="H148" s="29" t="str">
        <f>Jegyzőkönyv!U50</f>
        <v/>
      </c>
      <c r="I148" s="29" t="str">
        <f>Jegyzőkönyv!X50</f>
        <v/>
      </c>
      <c r="J148" s="29" t="str">
        <f>Jegyzőkönyv!AA50</f>
        <v/>
      </c>
      <c r="K148" s="29" t="str">
        <f>Jegyzőkönyv!AD50</f>
        <v/>
      </c>
    </row>
    <row r="149" spans="1:11" s="29" customFormat="1" x14ac:dyDescent="0.3">
      <c r="A149" s="29" t="s">
        <v>62</v>
      </c>
      <c r="B149" s="29" t="str">
        <f>Jegyzőkönyv!C55</f>
        <v/>
      </c>
      <c r="C149" s="29" t="str">
        <f>Jegyzőkönyv!F55</f>
        <v/>
      </c>
      <c r="D149" s="29" t="str">
        <f>Jegyzőkönyv!I55</f>
        <v/>
      </c>
      <c r="E149" s="29" t="str">
        <f>Jegyzőkönyv!L55</f>
        <v/>
      </c>
      <c r="F149" s="29" t="str">
        <f>Jegyzőkönyv!O55</f>
        <v/>
      </c>
      <c r="G149" s="29" t="str">
        <f>Jegyzőkönyv!R55</f>
        <v/>
      </c>
      <c r="H149" s="29" t="str">
        <f>Jegyzőkönyv!U55</f>
        <v/>
      </c>
      <c r="I149" s="29" t="str">
        <f>Jegyzőkönyv!X55</f>
        <v/>
      </c>
      <c r="J149" s="29" t="str">
        <f>Jegyzőkönyv!AA55</f>
        <v/>
      </c>
      <c r="K149" s="29" t="str">
        <f>Jegyzőkönyv!AD55</f>
        <v/>
      </c>
    </row>
    <row r="150" spans="1:11" s="29" customFormat="1" x14ac:dyDescent="0.3">
      <c r="A150" s="29" t="s">
        <v>63</v>
      </c>
      <c r="B150" s="29" t="str">
        <f>Jegyzőkönyv!C60</f>
        <v/>
      </c>
      <c r="C150" s="29" t="str">
        <f>Jegyzőkönyv!F60</f>
        <v/>
      </c>
      <c r="D150" s="29" t="str">
        <f>Jegyzőkönyv!I60</f>
        <v/>
      </c>
      <c r="E150" s="29" t="str">
        <f>Jegyzőkönyv!L60</f>
        <v/>
      </c>
      <c r="F150" s="29" t="str">
        <f>Jegyzőkönyv!O60</f>
        <v/>
      </c>
      <c r="G150" s="29" t="str">
        <f>Jegyzőkönyv!R60</f>
        <v/>
      </c>
      <c r="H150" s="29" t="str">
        <f>Jegyzőkönyv!U60</f>
        <v/>
      </c>
      <c r="I150" s="29" t="str">
        <f>Jegyzőkönyv!X60</f>
        <v/>
      </c>
      <c r="J150" s="29" t="str">
        <f>Jegyzőkönyv!AA60</f>
        <v/>
      </c>
      <c r="K150" s="29" t="str">
        <f>Jegyzőkönyv!AD60</f>
        <v/>
      </c>
    </row>
    <row r="151" spans="1:11" s="29" customFormat="1" x14ac:dyDescent="0.3">
      <c r="A151" s="29" t="s">
        <v>64</v>
      </c>
      <c r="B151" s="29" t="str">
        <f>Jegyzőkönyv!C65</f>
        <v/>
      </c>
      <c r="C151" s="29" t="str">
        <f>Jegyzőkönyv!F65</f>
        <v/>
      </c>
      <c r="D151" s="29" t="str">
        <f>Jegyzőkönyv!I65</f>
        <v/>
      </c>
      <c r="E151" s="29" t="str">
        <f>Jegyzőkönyv!L65</f>
        <v/>
      </c>
      <c r="F151" s="29" t="str">
        <f>Jegyzőkönyv!O65</f>
        <v/>
      </c>
      <c r="G151" s="29" t="str">
        <f>Jegyzőkönyv!R65</f>
        <v/>
      </c>
      <c r="H151" s="29" t="str">
        <f>Jegyzőkönyv!U65</f>
        <v/>
      </c>
      <c r="I151" s="29" t="str">
        <f>Jegyzőkönyv!X65</f>
        <v/>
      </c>
      <c r="J151" s="29" t="str">
        <f>Jegyzőkönyv!AA65</f>
        <v/>
      </c>
      <c r="K151" s="29" t="str">
        <f>Jegyzőkönyv!AD65</f>
        <v/>
      </c>
    </row>
    <row r="152" spans="1:11" s="29" customFormat="1" x14ac:dyDescent="0.3"/>
    <row r="153" spans="1:11" s="29" customFormat="1" x14ac:dyDescent="0.3"/>
    <row r="154" spans="1:11" s="29" customFormat="1" x14ac:dyDescent="0.3"/>
    <row r="155" spans="1:11" s="29" customFormat="1" x14ac:dyDescent="0.3">
      <c r="A155" s="29" t="s">
        <v>68</v>
      </c>
    </row>
    <row r="156" spans="1:11" s="29" customFormat="1" x14ac:dyDescent="0.3">
      <c r="B156" s="29" t="s">
        <v>53</v>
      </c>
      <c r="C156" s="29" t="s">
        <v>54</v>
      </c>
      <c r="D156" s="29" t="s">
        <v>55</v>
      </c>
      <c r="E156" s="29" t="s">
        <v>56</v>
      </c>
      <c r="F156" s="29" t="s">
        <v>57</v>
      </c>
      <c r="G156" s="29" t="s">
        <v>58</v>
      </c>
      <c r="H156" s="29" t="s">
        <v>59</v>
      </c>
      <c r="I156" s="29" t="s">
        <v>60</v>
      </c>
      <c r="J156" s="29" t="s">
        <v>61</v>
      </c>
      <c r="K156" s="29" t="s">
        <v>62</v>
      </c>
    </row>
    <row r="157" spans="1:11" s="29" customFormat="1" x14ac:dyDescent="0.3">
      <c r="B157" s="29">
        <f>Jegyzőkönyv!C48</f>
        <v>0</v>
      </c>
      <c r="C157" s="29">
        <f>Jegyzőkönyv!F48</f>
        <v>0</v>
      </c>
      <c r="D157" s="29">
        <f>Jegyzőkönyv!I48</f>
        <v>0</v>
      </c>
      <c r="E157" s="29">
        <f>Jegyzőkönyv!L48</f>
        <v>0</v>
      </c>
      <c r="F157" s="29">
        <f>Jegyzőkönyv!O48</f>
        <v>0</v>
      </c>
      <c r="G157" s="29">
        <f>Jegyzőkönyv!R48</f>
        <v>0</v>
      </c>
      <c r="H157" s="29">
        <f>Jegyzőkönyv!U48</f>
        <v>0</v>
      </c>
      <c r="I157" s="29">
        <f>Jegyzőkönyv!X48</f>
        <v>0</v>
      </c>
      <c r="J157" s="29">
        <f>Jegyzőkönyv!AA48</f>
        <v>0</v>
      </c>
      <c r="K157" s="29">
        <f>Jegyzőkönyv!AD48</f>
        <v>0</v>
      </c>
    </row>
    <row r="158" spans="1:11" s="29" customFormat="1" x14ac:dyDescent="0.3"/>
    <row r="159" spans="1:11" s="29" customFormat="1" x14ac:dyDescent="0.3"/>
    <row r="160" spans="1:11" s="29" customFormat="1" x14ac:dyDescent="0.3"/>
    <row r="161" s="29" customFormat="1" x14ac:dyDescent="0.3"/>
    <row r="162" s="29" customFormat="1" x14ac:dyDescent="0.3"/>
    <row r="163" s="29" customFormat="1" x14ac:dyDescent="0.3"/>
    <row r="164" s="29" customFormat="1" x14ac:dyDescent="0.3"/>
    <row r="165" s="36" customFormat="1" x14ac:dyDescent="0.3"/>
  </sheetData>
  <mergeCells count="73">
    <mergeCell ref="C1:D1"/>
    <mergeCell ref="A2:A6"/>
    <mergeCell ref="C2:D2"/>
    <mergeCell ref="E2:E6"/>
    <mergeCell ref="C3:D3"/>
    <mergeCell ref="C4:D4"/>
    <mergeCell ref="C5:D5"/>
    <mergeCell ref="A7:A11"/>
    <mergeCell ref="C7:D7"/>
    <mergeCell ref="E7:E11"/>
    <mergeCell ref="C8:D8"/>
    <mergeCell ref="C9:D9"/>
    <mergeCell ref="C10:D10"/>
    <mergeCell ref="A12:A16"/>
    <mergeCell ref="C12:D12"/>
    <mergeCell ref="E12:E16"/>
    <mergeCell ref="C13:D13"/>
    <mergeCell ref="C14:D14"/>
    <mergeCell ref="C15:D15"/>
    <mergeCell ref="A17:A21"/>
    <mergeCell ref="C17:D17"/>
    <mergeCell ref="E17:E21"/>
    <mergeCell ref="C18:D18"/>
    <mergeCell ref="C19:D19"/>
    <mergeCell ref="C20:D20"/>
    <mergeCell ref="A22:A26"/>
    <mergeCell ref="C22:D22"/>
    <mergeCell ref="E22:E26"/>
    <mergeCell ref="C23:D23"/>
    <mergeCell ref="C24:D24"/>
    <mergeCell ref="C25:D25"/>
    <mergeCell ref="A27:A31"/>
    <mergeCell ref="C27:D27"/>
    <mergeCell ref="E27:E31"/>
    <mergeCell ref="C28:D28"/>
    <mergeCell ref="C29:D29"/>
    <mergeCell ref="C30:D30"/>
    <mergeCell ref="A32:A36"/>
    <mergeCell ref="C32:D32"/>
    <mergeCell ref="E32:E36"/>
    <mergeCell ref="C33:D33"/>
    <mergeCell ref="C34:D34"/>
    <mergeCell ref="C35:D35"/>
    <mergeCell ref="A37:A41"/>
    <mergeCell ref="C37:D37"/>
    <mergeCell ref="E37:E41"/>
    <mergeCell ref="C38:D38"/>
    <mergeCell ref="C39:D39"/>
    <mergeCell ref="C40:D40"/>
    <mergeCell ref="A42:A46"/>
    <mergeCell ref="C42:D42"/>
    <mergeCell ref="E42:E46"/>
    <mergeCell ref="C43:D43"/>
    <mergeCell ref="C44:D44"/>
    <mergeCell ref="C45:D45"/>
    <mergeCell ref="A47:A51"/>
    <mergeCell ref="C47:D47"/>
    <mergeCell ref="E47:E51"/>
    <mergeCell ref="C48:D48"/>
    <mergeCell ref="C49:D49"/>
    <mergeCell ref="C50:D50"/>
    <mergeCell ref="A52:A56"/>
    <mergeCell ref="C52:D52"/>
    <mergeCell ref="E52:E56"/>
    <mergeCell ref="C53:D53"/>
    <mergeCell ref="C54:D54"/>
    <mergeCell ref="C55:D55"/>
    <mergeCell ref="A57:A61"/>
    <mergeCell ref="C57:D57"/>
    <mergeCell ref="E57:E61"/>
    <mergeCell ref="C58:D58"/>
    <mergeCell ref="C59:D59"/>
    <mergeCell ref="C60:D60"/>
  </mergeCells>
  <conditionalFormatting sqref="C2:D3 C7:D8 C12:D13 C17:D18 C22:D23 C27:D28 C32:D33 C37:D38">
    <cfRule type="cellIs" dxfId="8" priority="11" operator="equal">
      <formula>0</formula>
    </cfRule>
  </conditionalFormatting>
  <conditionalFormatting sqref="C2:D61">
    <cfRule type="cellIs" dxfId="7" priority="2" operator="greaterThanOrEqual">
      <formula>1</formula>
    </cfRule>
    <cfRule type="cellIs" dxfId="6" priority="3" operator="lessThan">
      <formula>1</formula>
    </cfRule>
  </conditionalFormatting>
  <conditionalFormatting sqref="C4:D6 C9:D11 C14:D16 C19:D21 C24:D26 C29:D31 C34:D36 C39:D41">
    <cfRule type="cellIs" dxfId="5" priority="10" operator="lessThanOrEqual">
      <formula>0</formula>
    </cfRule>
  </conditionalFormatting>
  <conditionalFormatting sqref="C42:D43 C47:D48 C52:D53 C57:D58">
    <cfRule type="cellIs" dxfId="4" priority="9" operator="equal">
      <formula>0</formula>
    </cfRule>
  </conditionalFormatting>
  <conditionalFormatting sqref="C44:D46">
    <cfRule type="cellIs" dxfId="3" priority="7" operator="lessThanOrEqual">
      <formula>0</formula>
    </cfRule>
  </conditionalFormatting>
  <conditionalFormatting sqref="C49:D51">
    <cfRule type="cellIs" dxfId="2" priority="6" operator="lessThanOrEqual">
      <formula>0</formula>
    </cfRule>
  </conditionalFormatting>
  <conditionalFormatting sqref="C54:D56">
    <cfRule type="cellIs" dxfId="1" priority="5" operator="lessThanOrEqual">
      <formula>0</formula>
    </cfRule>
  </conditionalFormatting>
  <conditionalFormatting sqref="C59:D61">
    <cfRule type="cellIs" dxfId="0" priority="4" operator="lessThanOr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  <formula2>0</formula2>
    </dataValidation>
  </dataValidation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82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tabSelected="1" zoomScaleNormal="100" workbookViewId="0">
      <selection activeCell="B15" sqref="B15"/>
    </sheetView>
  </sheetViews>
  <sheetFormatPr defaultColWidth="62.77734375" defaultRowHeight="28.8" x14ac:dyDescent="0.55000000000000004"/>
  <cols>
    <col min="1" max="1" width="18.77734375" style="40" customWidth="1"/>
    <col min="2" max="2" width="72.5546875" style="40" customWidth="1"/>
    <col min="3" max="3" width="20.44140625" style="40" customWidth="1"/>
    <col min="4" max="4" width="17.77734375" style="41" customWidth="1"/>
    <col min="5" max="5" width="13.77734375" style="41" customWidth="1"/>
    <col min="6" max="7" width="12.77734375" style="41" customWidth="1"/>
    <col min="8" max="8" width="38.21875" style="41" customWidth="1"/>
    <col min="9" max="9" width="62.77734375" style="41"/>
    <col min="10" max="10" width="62.77734375" style="42"/>
    <col min="11" max="16384" width="62.77734375" style="40"/>
  </cols>
  <sheetData>
    <row r="1" spans="1:9" x14ac:dyDescent="0.55000000000000004">
      <c r="A1" s="43" t="s">
        <v>8</v>
      </c>
      <c r="B1" s="44" t="s">
        <v>69</v>
      </c>
      <c r="C1" s="45" t="s">
        <v>70</v>
      </c>
      <c r="F1" s="41">
        <f>Jegyzőkönyv!AF6</f>
        <v>19</v>
      </c>
      <c r="G1" s="41" t="str">
        <f>Jegyzőkönyv!AG6</f>
        <v/>
      </c>
      <c r="H1" s="46" t="str">
        <f>Jegyzőkönyv!A6</f>
        <v>Hódmezővásárhelyi Szent István Ált. Isk.</v>
      </c>
    </row>
    <row r="2" spans="1:9" x14ac:dyDescent="0.55000000000000004">
      <c r="A2" s="47" t="str">
        <f>IF(H1="","","I.")</f>
        <v>I.</v>
      </c>
      <c r="B2" s="48" t="str">
        <f t="shared" ref="B2:B13" si="0">IF(F1="","",INDEX($H$1:$H$12,MATCH(C2,$F$1:$F$12,0)))</f>
        <v>Oladi Ált. Isk. - Szombathely</v>
      </c>
      <c r="C2" s="49">
        <f t="shared" ref="C2:C13" si="1">IF(F1="","",LARGE($F$1:$F$12,D2))</f>
        <v>68</v>
      </c>
      <c r="D2" s="41">
        <v>1</v>
      </c>
      <c r="F2" s="41">
        <f>Jegyzőkönyv!AF11</f>
        <v>16</v>
      </c>
      <c r="G2" s="41" t="str">
        <f>Jegyzőkönyv!AG11</f>
        <v/>
      </c>
      <c r="H2" s="46" t="str">
        <f>Jegyzőkönyv!A11</f>
        <v>Székesfehérvári István Király Ált. Isk.</v>
      </c>
    </row>
    <row r="3" spans="1:9" x14ac:dyDescent="0.55000000000000004">
      <c r="A3" s="50" t="str">
        <f>IF(H2="","","II.")</f>
        <v>II.</v>
      </c>
      <c r="B3" s="51" t="str">
        <f t="shared" si="0"/>
        <v>Szombathelyi Zrínyi Ilona Ált. Isk.</v>
      </c>
      <c r="C3" s="52">
        <f t="shared" si="1"/>
        <v>58</v>
      </c>
      <c r="D3" s="41">
        <v>2</v>
      </c>
      <c r="F3" s="41">
        <f>Jegyzőkönyv!AF16</f>
        <v>45</v>
      </c>
      <c r="G3" s="41" t="str">
        <f>Jegyzőkönyv!AG16</f>
        <v/>
      </c>
      <c r="H3" s="46" t="str">
        <f>Jegyzőkönyv!A16</f>
        <v>Egri Hunyadi Mátyás Ált. Isk.</v>
      </c>
    </row>
    <row r="4" spans="1:9" x14ac:dyDescent="0.55000000000000004">
      <c r="A4" s="53" t="str">
        <f>IF(H3="","","III.")</f>
        <v>III.</v>
      </c>
      <c r="B4" s="54" t="str">
        <f t="shared" si="0"/>
        <v>Kőrösi Csoma Sándor-Péterfy Sándor Ált. Isk. - Nagykanizsa</v>
      </c>
      <c r="C4" s="55">
        <f t="shared" si="1"/>
        <v>48</v>
      </c>
      <c r="D4" s="41">
        <v>3</v>
      </c>
      <c r="F4" s="41">
        <f>Jegyzőkönyv!AF21</f>
        <v>27</v>
      </c>
      <c r="G4" s="41" t="str">
        <f>Jegyzőkönyv!AG21</f>
        <v/>
      </c>
      <c r="H4" s="46" t="str">
        <f>Jegyzőkönyv!A21</f>
        <v>Somogyi Imre Ált. Isk. - Abony</v>
      </c>
    </row>
    <row r="5" spans="1:9" x14ac:dyDescent="0.55000000000000004">
      <c r="A5" s="56" t="str">
        <f>IF(H4="","","IV.")</f>
        <v>IV.</v>
      </c>
      <c r="B5" s="57" t="str">
        <f t="shared" si="0"/>
        <v>Egri Hunyadi Mátyás Ált. Isk.</v>
      </c>
      <c r="C5" s="58">
        <f t="shared" si="1"/>
        <v>45</v>
      </c>
      <c r="D5" s="41">
        <v>4</v>
      </c>
      <c r="F5" s="41">
        <f>Jegyzőkönyv!AF26</f>
        <v>68</v>
      </c>
      <c r="G5" s="41" t="str">
        <f>Jegyzőkönyv!AG26</f>
        <v/>
      </c>
      <c r="H5" s="46" t="str">
        <f>Jegyzőkönyv!A26</f>
        <v>Oladi Ált. Isk. - Szombathely</v>
      </c>
    </row>
    <row r="6" spans="1:9" x14ac:dyDescent="0.55000000000000004">
      <c r="A6" s="56" t="str">
        <f>IF(H5="","","V.")</f>
        <v>V.</v>
      </c>
      <c r="B6" s="57" t="str">
        <f t="shared" si="0"/>
        <v>Györgyi Dénes Ált. Isk. - Balatonalmádi</v>
      </c>
      <c r="C6" s="58">
        <f t="shared" si="1"/>
        <v>43</v>
      </c>
      <c r="D6" s="41">
        <v>5</v>
      </c>
      <c r="F6" s="41">
        <f>Jegyzőkönyv!AF31</f>
        <v>58</v>
      </c>
      <c r="G6" s="41" t="str">
        <f>Jegyzőkönyv!AG31</f>
        <v/>
      </c>
      <c r="H6" s="46" t="str">
        <f>Jegyzőkönyv!A31</f>
        <v>Szombathelyi Zrínyi Ilona Ált. Isk.</v>
      </c>
    </row>
    <row r="7" spans="1:9" x14ac:dyDescent="0.55000000000000004">
      <c r="A7" s="56" t="str">
        <f>IF(H6="","","VI.")</f>
        <v>VI.</v>
      </c>
      <c r="B7" s="57" t="str">
        <f t="shared" si="0"/>
        <v>Somogyi Imre Ált. Isk. - Abony</v>
      </c>
      <c r="C7" s="58">
        <f t="shared" si="1"/>
        <v>27</v>
      </c>
      <c r="D7" s="41">
        <v>6</v>
      </c>
      <c r="F7" s="41">
        <f>Jegyzőkönyv!AF36</f>
        <v>43</v>
      </c>
      <c r="G7" s="41" t="str">
        <f>Jegyzőkönyv!AG36</f>
        <v/>
      </c>
      <c r="H7" s="46" t="str">
        <f>Jegyzőkönyv!A36</f>
        <v>Györgyi Dénes Ált. Isk. - Balatonalmádi</v>
      </c>
    </row>
    <row r="8" spans="1:9" x14ac:dyDescent="0.55000000000000004">
      <c r="A8" s="56" t="str">
        <f>IF(H7="","","VII.")</f>
        <v>VII.</v>
      </c>
      <c r="B8" s="57" t="str">
        <f t="shared" si="0"/>
        <v>Hódmezővásárhelyi Szent István Ált. Isk.</v>
      </c>
      <c r="C8" s="58">
        <f t="shared" si="1"/>
        <v>19</v>
      </c>
      <c r="D8" s="41">
        <v>7</v>
      </c>
      <c r="F8" s="41">
        <f>Jegyzőkönyv!AF41</f>
        <v>48</v>
      </c>
      <c r="G8" s="41" t="str">
        <f>Jegyzőkönyv!AG41</f>
        <v/>
      </c>
      <c r="H8" s="46" t="str">
        <f>Jegyzőkönyv!A41</f>
        <v>Kőrösi Csoma Sándor-Péterfy Sándor Ált. Isk. - Nagykanizsa</v>
      </c>
    </row>
    <row r="9" spans="1:9" x14ac:dyDescent="0.55000000000000004">
      <c r="A9" s="56" t="str">
        <f>IF(H8="","","VIII.")</f>
        <v>VIII.</v>
      </c>
      <c r="B9" s="57" t="str">
        <f t="shared" si="0"/>
        <v>Székesfehérvári István Király Ált. Isk.</v>
      </c>
      <c r="C9" s="58">
        <f t="shared" si="1"/>
        <v>16</v>
      </c>
      <c r="D9" s="41">
        <v>8</v>
      </c>
      <c r="F9" s="41" t="str">
        <f>Jegyzőkönyv!AF46</f>
        <v/>
      </c>
      <c r="G9" s="41" t="str">
        <f>Jegyzőkönyv!AG46</f>
        <v/>
      </c>
      <c r="H9" s="46">
        <f>Jegyzőkönyv!A46</f>
        <v>0</v>
      </c>
    </row>
    <row r="10" spans="1:9" x14ac:dyDescent="0.55000000000000004">
      <c r="A10" s="56" t="str">
        <f>IF(H9="","","IX.")</f>
        <v>IX.</v>
      </c>
      <c r="B10" s="57" t="str">
        <f t="shared" si="0"/>
        <v/>
      </c>
      <c r="C10" s="58" t="str">
        <f t="shared" si="1"/>
        <v/>
      </c>
      <c r="D10" s="41">
        <v>9</v>
      </c>
      <c r="E10" s="59"/>
      <c r="F10" s="41" t="str">
        <f>Jegyzőkönyv!AF51</f>
        <v/>
      </c>
      <c r="G10" s="41" t="str">
        <f>Jegyzőkönyv!AG51</f>
        <v/>
      </c>
      <c r="H10" s="46">
        <f>Jegyzőkönyv!A51</f>
        <v>0</v>
      </c>
      <c r="I10" s="59"/>
    </row>
    <row r="11" spans="1:9" x14ac:dyDescent="0.55000000000000004">
      <c r="A11" s="56" t="str">
        <f>IF(H10="","","X.")</f>
        <v>X.</v>
      </c>
      <c r="B11" s="57" t="str">
        <f t="shared" si="0"/>
        <v/>
      </c>
      <c r="C11" s="58" t="str">
        <f t="shared" si="1"/>
        <v/>
      </c>
      <c r="D11" s="41">
        <v>10</v>
      </c>
      <c r="E11" s="59"/>
      <c r="F11" s="41" t="str">
        <f>Jegyzőkönyv!AF56</f>
        <v/>
      </c>
      <c r="G11" s="41" t="str">
        <f>Jegyzőkönyv!AG56</f>
        <v/>
      </c>
      <c r="H11" s="46">
        <f>Jegyzőkönyv!A56</f>
        <v>0</v>
      </c>
      <c r="I11" s="59"/>
    </row>
    <row r="12" spans="1:9" x14ac:dyDescent="0.55000000000000004">
      <c r="A12" s="56" t="str">
        <f>IF(H11="","","XI.")</f>
        <v>XI.</v>
      </c>
      <c r="B12" s="57" t="str">
        <f t="shared" si="0"/>
        <v/>
      </c>
      <c r="C12" s="58" t="str">
        <f t="shared" si="1"/>
        <v/>
      </c>
      <c r="D12" s="41">
        <v>11</v>
      </c>
      <c r="E12" s="59"/>
      <c r="F12" s="41" t="str">
        <f>Jegyzőkönyv!AF61</f>
        <v/>
      </c>
      <c r="G12" s="41" t="str">
        <f>Jegyzőkönyv!AG61</f>
        <v/>
      </c>
      <c r="H12" s="46">
        <f>Jegyzőkönyv!A61</f>
        <v>0</v>
      </c>
      <c r="I12" s="59"/>
    </row>
    <row r="13" spans="1:9" x14ac:dyDescent="0.55000000000000004">
      <c r="A13" s="60" t="str">
        <f>IF(H12="","","XII.")</f>
        <v>XII.</v>
      </c>
      <c r="B13" s="61" t="str">
        <f t="shared" si="0"/>
        <v/>
      </c>
      <c r="C13" s="62" t="str">
        <f t="shared" si="1"/>
        <v/>
      </c>
      <c r="D13" s="41">
        <v>12</v>
      </c>
      <c r="E13" s="59"/>
      <c r="F13" s="59"/>
      <c r="G13" s="59"/>
      <c r="H13" s="59"/>
      <c r="I13" s="59"/>
    </row>
    <row r="14" spans="1:9" x14ac:dyDescent="0.55000000000000004">
      <c r="A14" s="63"/>
      <c r="B14" s="63"/>
      <c r="C14" s="63"/>
      <c r="D14" s="59"/>
      <c r="E14" s="59"/>
      <c r="F14" s="59"/>
      <c r="G14" s="59"/>
      <c r="H14" s="59"/>
      <c r="I14" s="59"/>
    </row>
    <row r="15" spans="1:9" x14ac:dyDescent="0.55000000000000004">
      <c r="A15" s="63"/>
      <c r="B15" s="63"/>
      <c r="C15" s="63"/>
      <c r="D15" s="59"/>
      <c r="E15" s="59"/>
      <c r="F15" s="59"/>
      <c r="G15" s="59"/>
      <c r="H15" s="59"/>
      <c r="I15" s="59"/>
    </row>
    <row r="16" spans="1:9" x14ac:dyDescent="0.55000000000000004">
      <c r="A16" s="63"/>
      <c r="B16" s="63"/>
      <c r="C16" s="63"/>
      <c r="D16" s="59"/>
      <c r="E16" s="59"/>
      <c r="F16" s="59"/>
      <c r="G16" s="59"/>
      <c r="H16" s="59"/>
      <c r="I16" s="59"/>
    </row>
    <row r="17" spans="1:9" x14ac:dyDescent="0.55000000000000004">
      <c r="A17" s="63"/>
      <c r="B17" s="63"/>
      <c r="C17" s="63"/>
      <c r="D17" s="59"/>
      <c r="E17" s="59"/>
      <c r="F17" s="59"/>
      <c r="G17" s="59"/>
      <c r="H17" s="59"/>
      <c r="I17" s="59"/>
    </row>
    <row r="18" spans="1:9" x14ac:dyDescent="0.55000000000000004">
      <c r="A18" s="63"/>
      <c r="B18" s="63"/>
      <c r="C18" s="63"/>
      <c r="D18" s="59"/>
      <c r="E18" s="59"/>
      <c r="F18" s="59"/>
      <c r="G18" s="59"/>
      <c r="H18" s="59"/>
      <c r="I18" s="59"/>
    </row>
    <row r="19" spans="1:9" x14ac:dyDescent="0.55000000000000004">
      <c r="A19" s="63"/>
      <c r="B19" s="63"/>
      <c r="C19" s="63"/>
      <c r="D19" s="59"/>
      <c r="E19" s="59"/>
      <c r="F19" s="59"/>
      <c r="G19" s="59"/>
      <c r="H19" s="59"/>
      <c r="I19" s="59"/>
    </row>
    <row r="20" spans="1:9" x14ac:dyDescent="0.55000000000000004">
      <c r="A20" s="63"/>
      <c r="B20" s="63"/>
      <c r="C20" s="63"/>
      <c r="D20" s="59"/>
      <c r="E20" s="59"/>
      <c r="F20" s="59"/>
      <c r="G20" s="59"/>
      <c r="H20" s="59"/>
      <c r="I20" s="59"/>
    </row>
    <row r="21" spans="1:9" x14ac:dyDescent="0.55000000000000004">
      <c r="A21" s="63"/>
      <c r="B21" s="63"/>
      <c r="C21" s="63"/>
      <c r="D21" s="59"/>
      <c r="E21" s="59"/>
      <c r="F21" s="59"/>
      <c r="G21" s="59"/>
      <c r="H21" s="59"/>
      <c r="I21" s="59"/>
    </row>
    <row r="22" spans="1:9" x14ac:dyDescent="0.55000000000000004">
      <c r="A22" s="63"/>
      <c r="B22" s="63"/>
      <c r="C22" s="63"/>
      <c r="D22" s="59"/>
      <c r="E22" s="59"/>
      <c r="F22" s="59"/>
      <c r="G22" s="59"/>
      <c r="H22" s="59"/>
      <c r="I22" s="59"/>
    </row>
    <row r="23" spans="1:9" x14ac:dyDescent="0.55000000000000004">
      <c r="A23" s="63"/>
      <c r="B23" s="63"/>
      <c r="C23" s="63"/>
      <c r="D23" s="59"/>
      <c r="E23" s="59"/>
      <c r="F23" s="59"/>
      <c r="G23" s="59"/>
      <c r="H23" s="59"/>
      <c r="I23" s="59"/>
    </row>
  </sheetData>
  <printOptions horizontalCentered="1"/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Jegyzőkönyv</vt:lpstr>
      <vt:lpstr>Versenyszámok</vt:lpstr>
      <vt:lpstr>Nyomtatás</vt:lpstr>
      <vt:lpstr>Végeredmény</vt:lpstr>
      <vt:lpstr>Jegyzőkönyv!Nyomtatási_terület</vt:lpstr>
      <vt:lpstr>Nyomtatás!Nyomtatási_terület</vt:lpstr>
      <vt:lpstr>Végeredmény!Nyomtatási_terület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Norbi</dc:creator>
  <dc:description/>
  <cp:lastModifiedBy>Dely Csaba</cp:lastModifiedBy>
  <cp:revision>3</cp:revision>
  <cp:lastPrinted>2018-12-14T09:36:27Z</cp:lastPrinted>
  <dcterms:created xsi:type="dcterms:W3CDTF">2014-02-10T20:44:12Z</dcterms:created>
  <dcterms:modified xsi:type="dcterms:W3CDTF">2024-02-20T10:56:25Z</dcterms:modified>
  <dc:language>hu-HU</dc:language>
</cp:coreProperties>
</file>